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790" activeTab="0"/>
  </bookViews>
  <sheets>
    <sheet name="Прогноз" sheetId="1" r:id="rId1"/>
  </sheets>
  <definedNames>
    <definedName name="_xlnm.Print_Titles" localSheetId="0">'Прогноз'!$4:$5</definedName>
  </definedNames>
  <calcPr fullCalcOnLoad="1"/>
</workbook>
</file>

<file path=xl/sharedStrings.xml><?xml version="1.0" encoding="utf-8"?>
<sst xmlns="http://schemas.openxmlformats.org/spreadsheetml/2006/main" count="115" uniqueCount="73">
  <si>
    <t>№</t>
  </si>
  <si>
    <t>Показатели</t>
  </si>
  <si>
    <t>Ед.изм.</t>
  </si>
  <si>
    <t>2007 год</t>
  </si>
  <si>
    <t>2012 год</t>
  </si>
  <si>
    <t>факт</t>
  </si>
  <si>
    <t>оценка</t>
  </si>
  <si>
    <t>1 вариант</t>
  </si>
  <si>
    <t>2 вариант</t>
  </si>
  <si>
    <t>1</t>
  </si>
  <si>
    <t>Отгружено товаров собственного производства, выполнено работ, услуг собственными силами по разделам C, D, E (чистым видам экономической деятельности)  по полному кругу организаций производителей</t>
  </si>
  <si>
    <t>млн. руб. в ценах соотв. лет</t>
  </si>
  <si>
    <t xml:space="preserve">     темп роста в фактических ценах</t>
  </si>
  <si>
    <t>%</t>
  </si>
  <si>
    <t xml:space="preserve">     индекс физического объема</t>
  </si>
  <si>
    <t xml:space="preserve">    индекс-дефлятор</t>
  </si>
  <si>
    <t>2</t>
  </si>
  <si>
    <t>Отгружено товаров собственного производства, выполнено работ, услуг собственными силами по обрабатывающим производствам  (чистым видам экономической деятельности) по кругу крупных и средних организаций производителей</t>
  </si>
  <si>
    <t>3.</t>
  </si>
  <si>
    <t xml:space="preserve">Объем валовой продукции сельского хозяйства </t>
  </si>
  <si>
    <t xml:space="preserve">     темп роста в сопоставимых ценах</t>
  </si>
  <si>
    <t xml:space="preserve">     индекс-дефлятор</t>
  </si>
  <si>
    <t>4.</t>
  </si>
  <si>
    <t>Розничный товарооборот (во всех каналах реализации)</t>
  </si>
  <si>
    <t>5.</t>
  </si>
  <si>
    <t>6.</t>
  </si>
  <si>
    <t>7.</t>
  </si>
  <si>
    <t>Инвестиции в основной капитал за счет всех источников финансирования</t>
  </si>
  <si>
    <t>инвестиции в основной капитал по крупным и средним организациям</t>
  </si>
  <si>
    <t xml:space="preserve">инвестиции в индивидуальное жилищное строительство, осуществляемое за свой счет и с помощью кредитов </t>
  </si>
  <si>
    <t xml:space="preserve">    темп роста в сопоставимых ценах</t>
  </si>
  <si>
    <t>8.</t>
  </si>
  <si>
    <t>Прибыль сальдированная (прибыль за минусом убытков)</t>
  </si>
  <si>
    <t>9.</t>
  </si>
  <si>
    <t xml:space="preserve">Прибыль прибыльных организаций для целей бухгалтерского учета  </t>
  </si>
  <si>
    <t>10.</t>
  </si>
  <si>
    <t>Амортизация</t>
  </si>
  <si>
    <t>11.</t>
  </si>
  <si>
    <t>12.</t>
  </si>
  <si>
    <t>руб.</t>
  </si>
  <si>
    <t>13.</t>
  </si>
  <si>
    <t>Среднегодовая численность населения</t>
  </si>
  <si>
    <t>тыс.чел.</t>
  </si>
  <si>
    <t>14.</t>
  </si>
  <si>
    <t>тыс. чел.</t>
  </si>
  <si>
    <t>15.</t>
  </si>
  <si>
    <t>Численность зарегистрированных безработных на конец года</t>
  </si>
  <si>
    <t>16.</t>
  </si>
  <si>
    <t>Уровень зарегистрированной безработицы от трудоспособного населения в трудоспособном возрасте</t>
  </si>
  <si>
    <t>17.</t>
  </si>
  <si>
    <t>Объем добычи нефти</t>
  </si>
  <si>
    <t>тыс.тонн</t>
  </si>
  <si>
    <t>18.</t>
  </si>
  <si>
    <t>единиц</t>
  </si>
  <si>
    <t>19.</t>
  </si>
  <si>
    <t>чел.</t>
  </si>
  <si>
    <t>20.</t>
  </si>
  <si>
    <t>млн.руб. в ценах соотв. лет</t>
  </si>
  <si>
    <t>2013 год</t>
  </si>
  <si>
    <t>Количество малых предприятий, в том числе микропредприятий</t>
  </si>
  <si>
    <t>Количество средних предприятий, всего</t>
  </si>
  <si>
    <t>Среднесписочная численность работников (без внешних совместителей) по малым предприятиям (включая микропредприятия), всего</t>
  </si>
  <si>
    <t>Среднесписочная численность работников (без внешних совместителей) по средним предприятиям, всего</t>
  </si>
  <si>
    <t xml:space="preserve">Оборот средних предприятий, всего  </t>
  </si>
  <si>
    <t>2014 год</t>
  </si>
  <si>
    <t>2015 год</t>
  </si>
  <si>
    <t>2016 год</t>
  </si>
  <si>
    <t>Фонд оплаты труда (по крупным и средним организациям)</t>
  </si>
  <si>
    <t>Номинальная начисленная средняя заработная плата одного работника по крупным и средним организациям (в среднем за период)</t>
  </si>
  <si>
    <t>Среднесписочная численность работников предприятий (по крупным и средним организациям )</t>
  </si>
  <si>
    <t>Прогноз социально-экономического развития муниципального образования</t>
  </si>
  <si>
    <t>"Город Сарапул" на 2015-2017 годы</t>
  </si>
  <si>
    <t>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</si>
</sst>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  <numFmt numFmtId="166" formatCode="#,##0.00&quot;р.&quot;"/>
    <numFmt numFmtId="167" formatCode="0.0000"/>
    <numFmt numFmtId="168" formatCode="0.00000"/>
    <numFmt numFmtId="169" formatCode="0.000"/>
    <numFmt numFmtId="170" formatCode="0.000000"/>
  </numFmts>
  <fonts count="40">
    <font>
      <sz val="10"/>
      <name val="Arial Cyr"/>
      <family val="0"/>
    </font>
    <font>
      <sz val="10"/>
      <name val="Courier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165" fontId="1" fillId="0" borderId="0">
      <alignment/>
      <protection/>
    </xf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67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right" vertical="center" readingOrder="1"/>
      <protection locked="0"/>
    </xf>
    <xf numFmtId="16" fontId="3" fillId="0" borderId="10" xfId="0" applyNumberFormat="1" applyFont="1" applyFill="1" applyBorder="1" applyAlignment="1" applyProtection="1" quotePrefix="1">
      <alignment horizontal="right" vertical="center" readingOrder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54" applyNumberFormat="1" applyFont="1" applyFill="1" applyBorder="1" applyAlignment="1">
      <alignment horizontal="right" vertical="center"/>
      <protection/>
    </xf>
    <xf numFmtId="164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V3.2007июльОКВЭДнефть2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H26" sqref="H26"/>
    </sheetView>
  </sheetViews>
  <sheetFormatPr defaultColWidth="8.875" defaultRowHeight="12.75"/>
  <cols>
    <col min="1" max="1" width="3.00390625" style="16" customWidth="1"/>
    <col min="2" max="2" width="42.00390625" style="4" customWidth="1"/>
    <col min="3" max="3" width="15.75390625" style="4" customWidth="1"/>
    <col min="4" max="4" width="12.625" style="3" hidden="1" customWidth="1"/>
    <col min="5" max="13" width="10.75390625" style="3" customWidth="1"/>
    <col min="14" max="16384" width="8.875" style="4" customWidth="1"/>
  </cols>
  <sheetData>
    <row r="1" spans="1:13" ht="15">
      <c r="A1" s="48" t="s">
        <v>70</v>
      </c>
      <c r="B1" s="48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</row>
    <row r="2" spans="1:13" ht="15">
      <c r="A2" s="50" t="s">
        <v>71</v>
      </c>
      <c r="B2" s="50"/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</row>
    <row r="3" spans="1:13" ht="15">
      <c r="A3" s="17"/>
      <c r="B3" s="18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>
      <c r="A4" s="11" t="s">
        <v>0</v>
      </c>
      <c r="B4" s="28" t="s">
        <v>1</v>
      </c>
      <c r="C4" s="28" t="s">
        <v>2</v>
      </c>
      <c r="D4" s="29" t="s">
        <v>3</v>
      </c>
      <c r="E4" s="29" t="s">
        <v>4</v>
      </c>
      <c r="F4" s="29" t="s">
        <v>58</v>
      </c>
      <c r="G4" s="29" t="s">
        <v>64</v>
      </c>
      <c r="H4" s="52" t="s">
        <v>65</v>
      </c>
      <c r="I4" s="52"/>
      <c r="J4" s="52" t="s">
        <v>66</v>
      </c>
      <c r="K4" s="52"/>
      <c r="L4" s="52" t="s">
        <v>72</v>
      </c>
      <c r="M4" s="52"/>
    </row>
    <row r="5" spans="1:13" ht="15">
      <c r="A5" s="11"/>
      <c r="B5" s="28"/>
      <c r="C5" s="28"/>
      <c r="D5" s="29" t="s">
        <v>5</v>
      </c>
      <c r="E5" s="29" t="s">
        <v>5</v>
      </c>
      <c r="F5" s="29" t="s">
        <v>5</v>
      </c>
      <c r="G5" s="29" t="s">
        <v>6</v>
      </c>
      <c r="H5" s="29" t="s">
        <v>7</v>
      </c>
      <c r="I5" s="29" t="s">
        <v>8</v>
      </c>
      <c r="J5" s="29" t="s">
        <v>7</v>
      </c>
      <c r="K5" s="29" t="s">
        <v>8</v>
      </c>
      <c r="L5" s="29" t="s">
        <v>7</v>
      </c>
      <c r="M5" s="29" t="s">
        <v>8</v>
      </c>
    </row>
    <row r="6" spans="1:13" ht="75" customHeight="1">
      <c r="A6" s="23" t="s">
        <v>9</v>
      </c>
      <c r="B6" s="5" t="s">
        <v>10</v>
      </c>
      <c r="C6" s="6" t="s">
        <v>11</v>
      </c>
      <c r="D6" s="2">
        <v>9335.419</v>
      </c>
      <c r="E6" s="36">
        <v>15297.2</v>
      </c>
      <c r="F6" s="36">
        <v>17696.7</v>
      </c>
      <c r="G6" s="36">
        <v>19500</v>
      </c>
      <c r="H6" s="36">
        <f>G6*H7%</f>
        <v>20728.5</v>
      </c>
      <c r="I6" s="36">
        <f>G6*I7%</f>
        <v>21450</v>
      </c>
      <c r="J6" s="36">
        <f>H6*J7%</f>
        <v>22075.852499999997</v>
      </c>
      <c r="K6" s="36">
        <f>I6*K7%</f>
        <v>23616.45</v>
      </c>
      <c r="L6" s="36">
        <f>J6*L7%</f>
        <v>23510.782912499995</v>
      </c>
      <c r="M6" s="36">
        <f>K6*M7%</f>
        <v>26025.327900000004</v>
      </c>
    </row>
    <row r="7" spans="1:13" ht="15">
      <c r="A7" s="24"/>
      <c r="B7" s="5" t="s">
        <v>12</v>
      </c>
      <c r="C7" s="6" t="s">
        <v>13</v>
      </c>
      <c r="D7" s="2">
        <v>129</v>
      </c>
      <c r="E7" s="36">
        <v>114</v>
      </c>
      <c r="F7" s="36">
        <f>F6/E6*100</f>
        <v>115.68587715398897</v>
      </c>
      <c r="G7" s="36">
        <f>G6/F6*100</f>
        <v>110.19003543033446</v>
      </c>
      <c r="H7" s="36">
        <v>106.3</v>
      </c>
      <c r="I7" s="36">
        <v>110</v>
      </c>
      <c r="J7" s="36">
        <v>106.5</v>
      </c>
      <c r="K7" s="36">
        <v>110.1</v>
      </c>
      <c r="L7" s="36">
        <v>106.5</v>
      </c>
      <c r="M7" s="36">
        <v>110.2</v>
      </c>
    </row>
    <row r="8" spans="1:13" ht="18" customHeight="1">
      <c r="A8" s="25"/>
      <c r="B8" s="5" t="s">
        <v>14</v>
      </c>
      <c r="C8" s="6" t="s">
        <v>13</v>
      </c>
      <c r="D8" s="2">
        <v>107.2</v>
      </c>
      <c r="E8" s="36">
        <v>108</v>
      </c>
      <c r="F8" s="36">
        <f>F6/F9/E6*10000</f>
        <v>107.71496941712192</v>
      </c>
      <c r="G8" s="36">
        <f>G6/G9/F6*10000</f>
        <v>102.98134152367707</v>
      </c>
      <c r="H8" s="36">
        <f>H6/H9/G6*10000</f>
        <v>100.94966761633428</v>
      </c>
      <c r="I8" s="36">
        <f>I6/I9/G6*10000</f>
        <v>104.66222645099907</v>
      </c>
      <c r="J8" s="36">
        <f>J6/J9/H6*10000</f>
        <v>101.13960113960114</v>
      </c>
      <c r="K8" s="36">
        <f>K6/K9/I6*10000</f>
        <v>105.76368876080693</v>
      </c>
      <c r="L8" s="36">
        <f>L6/L9/J6*10000</f>
        <v>101.81644359464626</v>
      </c>
      <c r="M8" s="36">
        <f>M6/M9/K6*10000</f>
        <v>106.06352261790182</v>
      </c>
    </row>
    <row r="9" spans="1:13" ht="15">
      <c r="A9" s="25"/>
      <c r="B9" s="7" t="s">
        <v>15</v>
      </c>
      <c r="C9" s="6" t="s">
        <v>13</v>
      </c>
      <c r="D9" s="2">
        <v>114.54171802935849</v>
      </c>
      <c r="E9" s="36">
        <v>105.5</v>
      </c>
      <c r="F9" s="36">
        <v>107.4</v>
      </c>
      <c r="G9" s="36">
        <v>107</v>
      </c>
      <c r="H9" s="36">
        <v>105.3</v>
      </c>
      <c r="I9" s="36">
        <v>105.1</v>
      </c>
      <c r="J9" s="36">
        <v>105.3</v>
      </c>
      <c r="K9" s="36">
        <v>104.1</v>
      </c>
      <c r="L9" s="36">
        <v>104.6</v>
      </c>
      <c r="M9" s="36">
        <v>103.9</v>
      </c>
    </row>
    <row r="10" spans="1:13" ht="105">
      <c r="A10" s="27" t="s">
        <v>16</v>
      </c>
      <c r="B10" s="5" t="s">
        <v>17</v>
      </c>
      <c r="C10" s="6" t="s">
        <v>11</v>
      </c>
      <c r="D10" s="2">
        <v>8024.695</v>
      </c>
      <c r="E10" s="36">
        <v>14193.4</v>
      </c>
      <c r="F10" s="36">
        <v>15953.2</v>
      </c>
      <c r="G10" s="36">
        <v>17726.2</v>
      </c>
      <c r="H10" s="36">
        <f>G10*H11%</f>
        <v>18772.045800000004</v>
      </c>
      <c r="I10" s="36">
        <f>G10*I11%</f>
        <v>19498.820000000003</v>
      </c>
      <c r="J10" s="36">
        <f>H10*J11%</f>
        <v>19842.0524106</v>
      </c>
      <c r="K10" s="36">
        <f>I10*K11%</f>
        <v>21468.200820000002</v>
      </c>
      <c r="L10" s="36">
        <f>J10*L11%</f>
        <v>20794.4709263088</v>
      </c>
      <c r="M10" s="36">
        <f>K10*M11%</f>
        <v>23657.957303640003</v>
      </c>
    </row>
    <row r="11" spans="1:13" ht="15">
      <c r="A11" s="11"/>
      <c r="B11" s="5" t="s">
        <v>12</v>
      </c>
      <c r="C11" s="6" t="s">
        <v>13</v>
      </c>
      <c r="D11" s="2">
        <v>139.1</v>
      </c>
      <c r="E11" s="36">
        <v>113</v>
      </c>
      <c r="F11" s="36">
        <f>F10/E10*100</f>
        <v>112.39872053207829</v>
      </c>
      <c r="G11" s="36">
        <f>G10/F10*100</f>
        <v>111.11375774139358</v>
      </c>
      <c r="H11" s="36">
        <v>105.9</v>
      </c>
      <c r="I11" s="36">
        <v>110</v>
      </c>
      <c r="J11" s="36">
        <v>105.7</v>
      </c>
      <c r="K11" s="36">
        <v>110.1</v>
      </c>
      <c r="L11" s="36">
        <v>104.8</v>
      </c>
      <c r="M11" s="36">
        <v>110.2</v>
      </c>
    </row>
    <row r="12" spans="1:13" ht="15">
      <c r="A12" s="11"/>
      <c r="B12" s="5" t="s">
        <v>14</v>
      </c>
      <c r="C12" s="6" t="s">
        <v>13</v>
      </c>
      <c r="D12" s="2">
        <v>122.53477130902661</v>
      </c>
      <c r="E12" s="36">
        <v>109.2</v>
      </c>
      <c r="F12" s="36">
        <f>F10/F13/E10*10000</f>
        <v>104.65430217139506</v>
      </c>
      <c r="G12" s="36">
        <f>G10/G13/F10*10000</f>
        <v>103.84463340317157</v>
      </c>
      <c r="H12" s="36">
        <f>H10/H13/G10*10000</f>
        <v>100.56980056980058</v>
      </c>
      <c r="I12" s="36">
        <f>I10/I13/G10*10000</f>
        <v>104.66222645099907</v>
      </c>
      <c r="J12" s="36">
        <f>J10/J13/H10*10000</f>
        <v>100.37986704653369</v>
      </c>
      <c r="K12" s="36">
        <f>K10/K13/I10*10000</f>
        <v>105.76368876080691</v>
      </c>
      <c r="L12" s="36">
        <f>L10/L13/J10*10000</f>
        <v>100.19120458891013</v>
      </c>
      <c r="M12" s="36">
        <f>M10/M13/K10*10000</f>
        <v>106.06352261790182</v>
      </c>
    </row>
    <row r="13" spans="1:13" ht="15">
      <c r="A13" s="11"/>
      <c r="B13" s="7" t="s">
        <v>15</v>
      </c>
      <c r="C13" s="6" t="s">
        <v>13</v>
      </c>
      <c r="D13" s="2">
        <v>113.93106455101274</v>
      </c>
      <c r="E13" s="36">
        <v>103.5</v>
      </c>
      <c r="F13" s="36">
        <v>107.4</v>
      </c>
      <c r="G13" s="36">
        <v>107</v>
      </c>
      <c r="H13" s="36">
        <v>105.3</v>
      </c>
      <c r="I13" s="36">
        <v>105.1</v>
      </c>
      <c r="J13" s="36">
        <v>105.3</v>
      </c>
      <c r="K13" s="36">
        <v>104.1</v>
      </c>
      <c r="L13" s="36">
        <v>104.6</v>
      </c>
      <c r="M13" s="36">
        <v>103.9</v>
      </c>
    </row>
    <row r="14" spans="1:13" ht="30" customHeight="1">
      <c r="A14" s="11" t="s">
        <v>18</v>
      </c>
      <c r="B14" s="5" t="s">
        <v>19</v>
      </c>
      <c r="C14" s="31" t="s">
        <v>11</v>
      </c>
      <c r="D14" s="1"/>
      <c r="E14" s="1"/>
      <c r="F14" s="1"/>
      <c r="G14" s="1"/>
      <c r="H14" s="8"/>
      <c r="I14" s="1"/>
      <c r="J14" s="1"/>
      <c r="K14" s="1"/>
      <c r="L14" s="1"/>
      <c r="M14" s="1"/>
    </row>
    <row r="15" spans="1:13" ht="15">
      <c r="A15" s="11"/>
      <c r="B15" s="5" t="s">
        <v>12</v>
      </c>
      <c r="C15" s="6" t="s">
        <v>13</v>
      </c>
      <c r="D15" s="2"/>
      <c r="E15" s="9"/>
      <c r="F15" s="9"/>
      <c r="G15" s="9"/>
      <c r="H15" s="9"/>
      <c r="I15" s="9"/>
      <c r="J15" s="2"/>
      <c r="K15" s="2"/>
      <c r="L15" s="2"/>
      <c r="M15" s="2"/>
    </row>
    <row r="16" spans="1:13" ht="15">
      <c r="A16" s="11"/>
      <c r="B16" s="5" t="s">
        <v>20</v>
      </c>
      <c r="C16" s="6" t="s">
        <v>13</v>
      </c>
      <c r="D16" s="2"/>
      <c r="E16" s="9"/>
      <c r="F16" s="9"/>
      <c r="G16" s="9"/>
      <c r="H16" s="2"/>
      <c r="I16" s="2"/>
      <c r="J16" s="10"/>
      <c r="K16" s="10"/>
      <c r="L16" s="2"/>
      <c r="M16" s="2"/>
    </row>
    <row r="17" spans="1:13" ht="15">
      <c r="A17" s="11"/>
      <c r="B17" s="7" t="s">
        <v>21</v>
      </c>
      <c r="C17" s="6" t="s">
        <v>13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9.25" customHeight="1">
      <c r="A18" s="11" t="s">
        <v>22</v>
      </c>
      <c r="B18" s="5" t="s">
        <v>23</v>
      </c>
      <c r="C18" s="6" t="s">
        <v>11</v>
      </c>
      <c r="D18" s="1">
        <v>4260</v>
      </c>
      <c r="E18" s="37">
        <v>10159.3</v>
      </c>
      <c r="F18" s="38">
        <v>11656.1</v>
      </c>
      <c r="G18" s="38">
        <v>12994.5</v>
      </c>
      <c r="H18" s="35">
        <f>G18*H19%</f>
        <v>13904.115000000002</v>
      </c>
      <c r="I18" s="35">
        <f>G18*I19%</f>
        <v>13930.104000000001</v>
      </c>
      <c r="J18" s="35">
        <f>H18*J19%</f>
        <v>14738.361900000002</v>
      </c>
      <c r="K18" s="35">
        <f>I18*K19%</f>
        <v>14849.490864</v>
      </c>
      <c r="L18" s="39">
        <f>J18*L19%</f>
        <v>15725.832147300001</v>
      </c>
      <c r="M18" s="39">
        <f>K18*M19%</f>
        <v>15903.804715343998</v>
      </c>
    </row>
    <row r="19" spans="1:13" ht="15">
      <c r="A19" s="11"/>
      <c r="B19" s="5" t="s">
        <v>12</v>
      </c>
      <c r="C19" s="6" t="s">
        <v>13</v>
      </c>
      <c r="D19" s="1">
        <v>129.5</v>
      </c>
      <c r="E19" s="35">
        <v>112.1</v>
      </c>
      <c r="F19" s="35">
        <f>F18/E18*100</f>
        <v>114.73329855403425</v>
      </c>
      <c r="G19" s="35">
        <f>G18/F18*100</f>
        <v>111.48239977350916</v>
      </c>
      <c r="H19" s="36">
        <v>107</v>
      </c>
      <c r="I19" s="36">
        <v>107.2</v>
      </c>
      <c r="J19" s="36">
        <v>106</v>
      </c>
      <c r="K19" s="36">
        <v>106.6</v>
      </c>
      <c r="L19" s="36">
        <v>106.7</v>
      </c>
      <c r="M19" s="36">
        <v>107.1</v>
      </c>
    </row>
    <row r="20" spans="1:13" ht="15">
      <c r="A20" s="11"/>
      <c r="B20" s="5" t="s">
        <v>20</v>
      </c>
      <c r="C20" s="6" t="s">
        <v>13</v>
      </c>
      <c r="D20" s="1">
        <v>118.9</v>
      </c>
      <c r="E20" s="38">
        <v>106.3</v>
      </c>
      <c r="F20" s="38">
        <f>F18/F21/E18*10000</f>
        <v>107.12726288892087</v>
      </c>
      <c r="G20" s="38">
        <f>G18/G21/F18*10000</f>
        <v>104.87525848871981</v>
      </c>
      <c r="H20" s="38">
        <f>H18/H21/G18*10000</f>
        <v>100.75329566854991</v>
      </c>
      <c r="I20" s="38">
        <f>I18/I21/G18*10000</f>
        <v>101.03675777568334</v>
      </c>
      <c r="J20" s="38">
        <f>J18/J21/H18*10000</f>
        <v>100.85632730732637</v>
      </c>
      <c r="K20" s="38">
        <f>K18/K21/I18*10000</f>
        <v>101.5238095238095</v>
      </c>
      <c r="L20" s="38">
        <f>L18/L21/J18*10000</f>
        <v>101.6190476190476</v>
      </c>
      <c r="M20" s="38">
        <f>M18/M21/K18*10000</f>
        <v>102.0972354623451</v>
      </c>
    </row>
    <row r="21" spans="1:13" ht="15">
      <c r="A21" s="11"/>
      <c r="B21" s="7" t="s">
        <v>21</v>
      </c>
      <c r="C21" s="6" t="s">
        <v>13</v>
      </c>
      <c r="D21" s="2">
        <v>108.9</v>
      </c>
      <c r="E21" s="37">
        <v>105.5</v>
      </c>
      <c r="F21" s="37">
        <v>107.1</v>
      </c>
      <c r="G21" s="37">
        <v>106.3</v>
      </c>
      <c r="H21" s="40">
        <v>106.2</v>
      </c>
      <c r="I21" s="40">
        <v>106.1</v>
      </c>
      <c r="J21" s="40">
        <v>105.1</v>
      </c>
      <c r="K21" s="35">
        <v>105</v>
      </c>
      <c r="L21" s="39">
        <v>105</v>
      </c>
      <c r="M21" s="41">
        <v>104.9</v>
      </c>
    </row>
    <row r="22" spans="1:13" ht="29.25" customHeight="1">
      <c r="A22" s="11" t="s">
        <v>24</v>
      </c>
      <c r="B22" s="5" t="s">
        <v>27</v>
      </c>
      <c r="C22" s="6" t="s">
        <v>11</v>
      </c>
      <c r="D22" s="1">
        <v>994.9</v>
      </c>
      <c r="E22" s="35">
        <v>1136.2</v>
      </c>
      <c r="F22" s="35">
        <f>SUM(F23:F24)</f>
        <v>1888.9</v>
      </c>
      <c r="G22" s="35">
        <v>2137.1</v>
      </c>
      <c r="H22" s="35">
        <f>G22*H25%</f>
        <v>2299.5195999999996</v>
      </c>
      <c r="I22" s="35">
        <f>G22*I25%</f>
        <v>2346.5357999999997</v>
      </c>
      <c r="J22" s="35">
        <f>H22*J25%</f>
        <v>2460.485972</v>
      </c>
      <c r="K22" s="35">
        <f>I22*K25%</f>
        <v>2597.6151305999997</v>
      </c>
      <c r="L22" s="35">
        <f>J22*L25%</f>
        <v>2699.153111284</v>
      </c>
      <c r="M22" s="35">
        <f>K22*M25%</f>
        <v>2904.133716010799</v>
      </c>
    </row>
    <row r="23" spans="1:13" ht="29.25" customHeight="1">
      <c r="A23" s="11"/>
      <c r="B23" s="5" t="s">
        <v>28</v>
      </c>
      <c r="C23" s="6" t="s">
        <v>11</v>
      </c>
      <c r="D23" s="1"/>
      <c r="E23" s="43">
        <v>1022.9</v>
      </c>
      <c r="F23" s="35">
        <v>1547.9</v>
      </c>
      <c r="G23" s="39">
        <v>1707.1</v>
      </c>
      <c r="H23" s="35">
        <f>G23*H25%</f>
        <v>1836.8395999999996</v>
      </c>
      <c r="I23" s="35">
        <f>G23*I25%</f>
        <v>1874.3957999999998</v>
      </c>
      <c r="J23" s="35">
        <f>H23*J25%</f>
        <v>1965.4183719999996</v>
      </c>
      <c r="K23" s="35">
        <f>I23*K25%</f>
        <v>2074.9561505999995</v>
      </c>
      <c r="L23" s="35">
        <f>J23*L25%</f>
        <v>2156.0639540839998</v>
      </c>
      <c r="M23" s="35">
        <f>K23*M25%</f>
        <v>2319.800976370799</v>
      </c>
    </row>
    <row r="24" spans="1:13" ht="45">
      <c r="A24" s="11"/>
      <c r="B24" s="5" t="s">
        <v>29</v>
      </c>
      <c r="C24" s="6" t="s">
        <v>11</v>
      </c>
      <c r="D24" s="1"/>
      <c r="E24" s="43">
        <v>113.3</v>
      </c>
      <c r="F24" s="43">
        <v>341</v>
      </c>
      <c r="G24" s="43">
        <v>430</v>
      </c>
      <c r="H24" s="35">
        <f>G24*H25%</f>
        <v>462.67999999999995</v>
      </c>
      <c r="I24" s="35">
        <f>G24*I25%</f>
        <v>472.13999999999993</v>
      </c>
      <c r="J24" s="35">
        <f>H24*J25%</f>
        <v>495.06759999999997</v>
      </c>
      <c r="K24" s="35">
        <f>I24*K25%</f>
        <v>522.6589799999999</v>
      </c>
      <c r="L24" s="35">
        <f>J24*L25%</f>
        <v>543.0891571999999</v>
      </c>
      <c r="M24" s="35">
        <f>K24*M25%</f>
        <v>584.3327396399999</v>
      </c>
    </row>
    <row r="25" spans="1:13" ht="15">
      <c r="A25" s="11"/>
      <c r="B25" s="5" t="s">
        <v>12</v>
      </c>
      <c r="C25" s="6" t="s">
        <v>13</v>
      </c>
      <c r="D25" s="1">
        <v>215.9191945464989</v>
      </c>
      <c r="E25" s="35">
        <v>130.9</v>
      </c>
      <c r="F25" s="35">
        <f>F22/E22*100</f>
        <v>166.24713958810068</v>
      </c>
      <c r="G25" s="35">
        <f>G22/F22*100</f>
        <v>113.13992270633702</v>
      </c>
      <c r="H25" s="35">
        <v>107.6</v>
      </c>
      <c r="I25" s="35">
        <v>109.8</v>
      </c>
      <c r="J25" s="35">
        <v>107</v>
      </c>
      <c r="K25" s="35">
        <v>110.7</v>
      </c>
      <c r="L25" s="35">
        <v>109.7</v>
      </c>
      <c r="M25" s="35">
        <v>111.8</v>
      </c>
    </row>
    <row r="26" spans="1:13" ht="15">
      <c r="A26" s="11"/>
      <c r="B26" s="12" t="s">
        <v>30</v>
      </c>
      <c r="C26" s="6" t="s">
        <v>13</v>
      </c>
      <c r="D26" s="2">
        <v>186.38494944062361</v>
      </c>
      <c r="E26" s="38">
        <v>123.9</v>
      </c>
      <c r="F26" s="38">
        <f>F22/F27/E22*10000</f>
        <v>151.68534633950796</v>
      </c>
      <c r="G26" s="38">
        <f>G22/G27/F22*10000</f>
        <v>108.99799875369655</v>
      </c>
      <c r="H26" s="38">
        <f>H22/H27/G22*10000</f>
        <v>102.37868696479543</v>
      </c>
      <c r="I26" s="38">
        <f>I22/I27/G22*10000</f>
        <v>105.37428023032628</v>
      </c>
      <c r="J26" s="38">
        <f>J22/J27/H22*10000</f>
        <v>101.6144349477683</v>
      </c>
      <c r="K26" s="38">
        <f>K22/K27/I22*10000</f>
        <v>105.933014354067</v>
      </c>
      <c r="L26" s="38">
        <f>L22/L27/J22*10000</f>
        <v>104.67557251908397</v>
      </c>
      <c r="M26" s="38">
        <f>M22/M27/K22*10000</f>
        <v>106.37488106565175</v>
      </c>
    </row>
    <row r="27" spans="1:13" ht="15">
      <c r="A27" s="11"/>
      <c r="B27" s="7" t="s">
        <v>15</v>
      </c>
      <c r="C27" s="6" t="s">
        <v>13</v>
      </c>
      <c r="D27" s="22">
        <v>115.7</v>
      </c>
      <c r="E27" s="44">
        <v>105.6</v>
      </c>
      <c r="F27" s="44">
        <v>109.6</v>
      </c>
      <c r="G27" s="44">
        <v>103.8</v>
      </c>
      <c r="H27" s="45">
        <v>105.1</v>
      </c>
      <c r="I27" s="44">
        <v>104.2</v>
      </c>
      <c r="J27" s="45">
        <v>105.3</v>
      </c>
      <c r="K27" s="35">
        <v>104.5</v>
      </c>
      <c r="L27" s="45">
        <v>104.8</v>
      </c>
      <c r="M27" s="35">
        <v>105.1</v>
      </c>
    </row>
    <row r="28" spans="1:13" ht="30.75" customHeight="1">
      <c r="A28" s="11" t="s">
        <v>25</v>
      </c>
      <c r="B28" s="5" t="s">
        <v>32</v>
      </c>
      <c r="C28" s="6" t="s">
        <v>11</v>
      </c>
      <c r="D28" s="2">
        <v>478</v>
      </c>
      <c r="E28" s="2">
        <v>1446.2</v>
      </c>
      <c r="F28" s="2">
        <v>2217.9</v>
      </c>
      <c r="G28" s="2">
        <v>2269</v>
      </c>
      <c r="H28" s="2">
        <f>G28*102.3%</f>
        <v>2321.187</v>
      </c>
      <c r="I28" s="2">
        <f>G28*106.4%</f>
        <v>2414.2160000000003</v>
      </c>
      <c r="J28" s="2">
        <f>H28*107.9%</f>
        <v>2504.5607729999997</v>
      </c>
      <c r="K28" s="2">
        <f>I28*109.5%</f>
        <v>2643.5665200000003</v>
      </c>
      <c r="L28" s="2">
        <f>J28*107.9%</f>
        <v>2702.4210740669996</v>
      </c>
      <c r="M28" s="2">
        <f>K28*111.3%</f>
        <v>2942.2895367600004</v>
      </c>
    </row>
    <row r="29" spans="1:13" ht="29.25" customHeight="1">
      <c r="A29" s="11" t="s">
        <v>26</v>
      </c>
      <c r="B29" s="13" t="s">
        <v>34</v>
      </c>
      <c r="C29" s="6" t="s">
        <v>11</v>
      </c>
      <c r="D29" s="2">
        <v>619</v>
      </c>
      <c r="E29" s="2">
        <v>1427.4</v>
      </c>
      <c r="F29" s="2">
        <v>2273.7</v>
      </c>
      <c r="G29" s="2">
        <v>2326</v>
      </c>
      <c r="H29" s="2">
        <f>G29*102.3%</f>
        <v>2379.4979999999996</v>
      </c>
      <c r="I29" s="2">
        <f>G29*106.4%</f>
        <v>2474.864</v>
      </c>
      <c r="J29" s="2">
        <f>H29*107.9%</f>
        <v>2567.4783419999994</v>
      </c>
      <c r="K29" s="2">
        <f>I29*109.5%</f>
        <v>2709.97608</v>
      </c>
      <c r="L29" s="2">
        <f>J29*107.9%</f>
        <v>2770.3091310179993</v>
      </c>
      <c r="M29" s="2">
        <f>K29*111.3%</f>
        <v>3016.20337704</v>
      </c>
    </row>
    <row r="30" spans="1:13" ht="27" customHeight="1">
      <c r="A30" s="11" t="s">
        <v>31</v>
      </c>
      <c r="B30" s="13" t="s">
        <v>36</v>
      </c>
      <c r="C30" s="6" t="s">
        <v>11</v>
      </c>
      <c r="D30" s="2" t="e">
        <v>#REF!</v>
      </c>
      <c r="E30" s="2">
        <v>651.887</v>
      </c>
      <c r="F30" s="2">
        <f>E30*109.4%</f>
        <v>713.1643779999999</v>
      </c>
      <c r="G30" s="2">
        <v>763.1</v>
      </c>
      <c r="H30" s="2">
        <f>G30*108.6%</f>
        <v>828.7266</v>
      </c>
      <c r="I30" s="2">
        <f>G30*109.3%</f>
        <v>834.0683</v>
      </c>
      <c r="J30" s="2">
        <f>H30*108.3%</f>
        <v>897.5109077999999</v>
      </c>
      <c r="K30" s="2">
        <f>I30*109.8%</f>
        <v>915.8069933999999</v>
      </c>
      <c r="L30" s="2">
        <f>J30*109.9%</f>
        <v>986.3644876721999</v>
      </c>
      <c r="M30" s="2">
        <f>K30*110.3%</f>
        <v>1010.1351137201999</v>
      </c>
    </row>
    <row r="31" spans="1:13" ht="30" customHeight="1">
      <c r="A31" s="11" t="s">
        <v>33</v>
      </c>
      <c r="B31" s="5" t="s">
        <v>67</v>
      </c>
      <c r="C31" s="6" t="s">
        <v>11</v>
      </c>
      <c r="D31" s="2">
        <v>2963.8338792000004</v>
      </c>
      <c r="E31" s="35">
        <v>5389.198</v>
      </c>
      <c r="F31" s="35">
        <v>6236.5</v>
      </c>
      <c r="G31" s="35">
        <v>7172</v>
      </c>
      <c r="H31" s="36">
        <f>G31*106.8%</f>
        <v>7659.696000000001</v>
      </c>
      <c r="I31" s="35">
        <f>G31*108.1%</f>
        <v>7752.932</v>
      </c>
      <c r="J31" s="35">
        <f>H31*107.7%</f>
        <v>8249.492592</v>
      </c>
      <c r="K31" s="35">
        <f>I31*109.1%</f>
        <v>8458.448811999999</v>
      </c>
      <c r="L31" s="35">
        <f>J31*108.5%</f>
        <v>8950.69946232</v>
      </c>
      <c r="M31" s="35">
        <f>K31*109.5%</f>
        <v>9262.001449139998</v>
      </c>
    </row>
    <row r="32" spans="1:13" ht="60">
      <c r="A32" s="11" t="s">
        <v>35</v>
      </c>
      <c r="B32" s="5" t="s">
        <v>68</v>
      </c>
      <c r="C32" s="6" t="s">
        <v>39</v>
      </c>
      <c r="D32" s="2">
        <v>8802.7</v>
      </c>
      <c r="E32" s="36">
        <v>17896.7</v>
      </c>
      <c r="F32" s="36">
        <v>20845.9</v>
      </c>
      <c r="G32" s="36">
        <v>23980</v>
      </c>
      <c r="H32" s="36">
        <f>G32*1.068</f>
        <v>25610.640000000003</v>
      </c>
      <c r="I32" s="36">
        <f>G32*1.081</f>
        <v>25922.379999999997</v>
      </c>
      <c r="J32" s="36">
        <f>H32*1.077</f>
        <v>27582.659280000003</v>
      </c>
      <c r="K32" s="36">
        <f>I32*109.1%</f>
        <v>28281.316579999995</v>
      </c>
      <c r="L32" s="36">
        <f>J32*1.085</f>
        <v>29927.185318800002</v>
      </c>
      <c r="M32" s="36">
        <f>K32*109.5%</f>
        <v>30968.041655099994</v>
      </c>
    </row>
    <row r="33" spans="1:13" ht="15">
      <c r="A33" s="11" t="s">
        <v>37</v>
      </c>
      <c r="B33" s="30" t="s">
        <v>41</v>
      </c>
      <c r="C33" s="31" t="s">
        <v>42</v>
      </c>
      <c r="D33" s="1">
        <v>99.9</v>
      </c>
      <c r="E33" s="35">
        <v>100.4</v>
      </c>
      <c r="F33" s="35">
        <v>100</v>
      </c>
      <c r="G33" s="35">
        <v>99.7</v>
      </c>
      <c r="H33" s="35">
        <v>99.4</v>
      </c>
      <c r="I33" s="35">
        <v>99.6</v>
      </c>
      <c r="J33" s="35">
        <v>99.1</v>
      </c>
      <c r="K33" s="35">
        <v>99.3</v>
      </c>
      <c r="L33" s="35">
        <v>98.8</v>
      </c>
      <c r="M33" s="35">
        <v>99</v>
      </c>
    </row>
    <row r="34" spans="1:13" ht="45">
      <c r="A34" s="11" t="s">
        <v>38</v>
      </c>
      <c r="B34" s="14" t="s">
        <v>69</v>
      </c>
      <c r="C34" s="31" t="s">
        <v>44</v>
      </c>
      <c r="D34" s="1">
        <v>28.058</v>
      </c>
      <c r="E34" s="35">
        <v>25.094</v>
      </c>
      <c r="F34" s="35">
        <v>24.9</v>
      </c>
      <c r="G34" s="35">
        <v>25</v>
      </c>
      <c r="H34" s="35">
        <v>25.1</v>
      </c>
      <c r="I34" s="35">
        <v>25.2</v>
      </c>
      <c r="J34" s="35">
        <v>25.2</v>
      </c>
      <c r="K34" s="35">
        <v>25.3</v>
      </c>
      <c r="L34" s="35">
        <v>25.3</v>
      </c>
      <c r="M34" s="35">
        <v>25.4</v>
      </c>
    </row>
    <row r="35" spans="1:13" ht="30">
      <c r="A35" s="11" t="s">
        <v>40</v>
      </c>
      <c r="B35" s="14" t="s">
        <v>46</v>
      </c>
      <c r="C35" s="31" t="s">
        <v>44</v>
      </c>
      <c r="D35" s="1">
        <v>0.769</v>
      </c>
      <c r="E35" s="47">
        <v>0.925</v>
      </c>
      <c r="F35" s="47">
        <v>0.771</v>
      </c>
      <c r="G35" s="47">
        <v>0.701</v>
      </c>
      <c r="H35" s="47">
        <v>0.765</v>
      </c>
      <c r="I35" s="47">
        <v>0.68</v>
      </c>
      <c r="J35" s="47">
        <v>0.76</v>
      </c>
      <c r="K35" s="42">
        <v>0.6</v>
      </c>
      <c r="L35" s="47">
        <v>0.76</v>
      </c>
      <c r="M35" s="42">
        <v>0.6</v>
      </c>
    </row>
    <row r="36" spans="1:13" ht="45">
      <c r="A36" s="11" t="s">
        <v>43</v>
      </c>
      <c r="B36" s="13" t="s">
        <v>48</v>
      </c>
      <c r="C36" s="32" t="s">
        <v>13</v>
      </c>
      <c r="D36" s="1">
        <v>1.25</v>
      </c>
      <c r="E36" s="47">
        <v>1.57</v>
      </c>
      <c r="F36" s="47">
        <v>1.32</v>
      </c>
      <c r="G36" s="47">
        <v>1.32</v>
      </c>
      <c r="H36" s="47">
        <v>1.33</v>
      </c>
      <c r="I36" s="47">
        <v>1.28</v>
      </c>
      <c r="J36" s="47">
        <v>1.32</v>
      </c>
      <c r="K36" s="47">
        <v>1.13</v>
      </c>
      <c r="L36" s="47">
        <v>1.32</v>
      </c>
      <c r="M36" s="47">
        <v>1.13</v>
      </c>
    </row>
    <row r="37" spans="1:13" ht="15">
      <c r="A37" s="11" t="s">
        <v>45</v>
      </c>
      <c r="B37" s="21" t="s">
        <v>50</v>
      </c>
      <c r="C37" s="32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>
      <c r="A38" s="26" t="s">
        <v>47</v>
      </c>
      <c r="B38" s="5" t="s">
        <v>59</v>
      </c>
      <c r="C38" s="33" t="s">
        <v>53</v>
      </c>
      <c r="D38" s="15">
        <v>561</v>
      </c>
      <c r="E38" s="46">
        <v>702</v>
      </c>
      <c r="F38" s="46">
        <v>982</v>
      </c>
      <c r="G38" s="46">
        <v>986</v>
      </c>
      <c r="H38" s="46">
        <v>990</v>
      </c>
      <c r="I38" s="46">
        <v>990</v>
      </c>
      <c r="J38" s="46">
        <v>990</v>
      </c>
      <c r="K38" s="46">
        <v>990</v>
      </c>
      <c r="L38" s="46">
        <v>990</v>
      </c>
      <c r="M38" s="46">
        <v>990</v>
      </c>
    </row>
    <row r="39" spans="1:13" ht="15">
      <c r="A39" s="26" t="s">
        <v>49</v>
      </c>
      <c r="B39" s="5" t="s">
        <v>60</v>
      </c>
      <c r="C39" s="33"/>
      <c r="D39" s="15"/>
      <c r="E39" s="46">
        <v>3</v>
      </c>
      <c r="F39" s="46">
        <v>3</v>
      </c>
      <c r="G39" s="46">
        <v>3</v>
      </c>
      <c r="H39" s="46">
        <v>3</v>
      </c>
      <c r="I39" s="46">
        <v>3</v>
      </c>
      <c r="J39" s="46">
        <v>3</v>
      </c>
      <c r="K39" s="46">
        <v>3</v>
      </c>
      <c r="L39" s="46">
        <v>3</v>
      </c>
      <c r="M39" s="46">
        <v>3</v>
      </c>
    </row>
    <row r="40" spans="1:13" ht="60">
      <c r="A40" s="26" t="s">
        <v>52</v>
      </c>
      <c r="B40" s="14" t="s">
        <v>61</v>
      </c>
      <c r="C40" s="33" t="s">
        <v>55</v>
      </c>
      <c r="D40" s="15">
        <v>3862</v>
      </c>
      <c r="E40" s="46">
        <v>5453</v>
      </c>
      <c r="F40" s="46">
        <v>5370</v>
      </c>
      <c r="G40" s="46">
        <v>5418</v>
      </c>
      <c r="H40" s="46">
        <v>5471</v>
      </c>
      <c r="I40" s="46">
        <v>5476</v>
      </c>
      <c r="J40" s="46">
        <v>5515</v>
      </c>
      <c r="K40" s="46">
        <v>5520</v>
      </c>
      <c r="L40" s="46">
        <v>5530</v>
      </c>
      <c r="M40" s="46">
        <v>5540</v>
      </c>
    </row>
    <row r="41" spans="1:13" ht="45">
      <c r="A41" s="26" t="s">
        <v>54</v>
      </c>
      <c r="B41" s="14" t="s">
        <v>62</v>
      </c>
      <c r="C41" s="33" t="s">
        <v>55</v>
      </c>
      <c r="D41" s="15"/>
      <c r="E41" s="40">
        <v>348</v>
      </c>
      <c r="F41" s="40">
        <v>456</v>
      </c>
      <c r="G41" s="40">
        <v>460</v>
      </c>
      <c r="H41" s="40">
        <v>460</v>
      </c>
      <c r="I41" s="40">
        <v>465</v>
      </c>
      <c r="J41" s="40">
        <v>470</v>
      </c>
      <c r="K41" s="40">
        <v>475</v>
      </c>
      <c r="L41" s="40">
        <v>480</v>
      </c>
      <c r="M41" s="40">
        <v>490</v>
      </c>
    </row>
    <row r="42" spans="1:13" ht="30.75" customHeight="1">
      <c r="A42" s="26" t="s">
        <v>56</v>
      </c>
      <c r="B42" s="5" t="s">
        <v>63</v>
      </c>
      <c r="C42" s="33" t="s">
        <v>57</v>
      </c>
      <c r="D42" s="1"/>
      <c r="E42" s="1">
        <v>312.812</v>
      </c>
      <c r="F42" s="1">
        <v>350</v>
      </c>
      <c r="G42" s="1">
        <v>360.5</v>
      </c>
      <c r="H42" s="1">
        <f>G42*1.03</f>
        <v>371.315</v>
      </c>
      <c r="I42" s="1">
        <f>G42*1.03</f>
        <v>371.315</v>
      </c>
      <c r="J42" s="1">
        <f>H42*1.03</f>
        <v>382.45445</v>
      </c>
      <c r="K42" s="1">
        <f>I42*1.03</f>
        <v>382.45445</v>
      </c>
      <c r="L42" s="1">
        <f>J42*1.03</f>
        <v>393.9280835</v>
      </c>
      <c r="M42" s="1">
        <f>K42*1.03</f>
        <v>393.9280835</v>
      </c>
    </row>
    <row r="43" ht="15">
      <c r="A43" s="20"/>
    </row>
    <row r="44" spans="1:5" ht="15">
      <c r="A44" s="20"/>
      <c r="E44" s="34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</sheetData>
  <sheetProtection/>
  <mergeCells count="5">
    <mergeCell ref="A1:M1"/>
    <mergeCell ref="A2:M2"/>
    <mergeCell ref="H4:I4"/>
    <mergeCell ref="J4:K4"/>
    <mergeCell ref="L4:M4"/>
  </mergeCells>
  <printOptions/>
  <pageMargins left="0.5905511811023623" right="0.5905511811023623" top="0.7874015748031497" bottom="0.3937007874015748" header="0.5118110236220472" footer="0.5118110236220472"/>
  <pageSetup fitToHeight="3" fitToWidth="1" horizontalDpi="600" verticalDpi="600" orientation="landscape" paperSize="9" scale="8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Краснопёрова</cp:lastModifiedBy>
  <cp:lastPrinted>2014-10-20T09:51:15Z</cp:lastPrinted>
  <dcterms:created xsi:type="dcterms:W3CDTF">2009-09-02T11:19:33Z</dcterms:created>
  <dcterms:modified xsi:type="dcterms:W3CDTF">2014-10-21T09:51:54Z</dcterms:modified>
  <cp:category/>
  <cp:version/>
  <cp:contentType/>
  <cp:contentStatus/>
</cp:coreProperties>
</file>