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9030" activeTab="0"/>
  </bookViews>
  <sheets>
    <sheet name="Прогноз" sheetId="1" r:id="rId1"/>
  </sheets>
  <definedNames>
    <definedName name="_xlnm.Print_Titles" localSheetId="0">'Прогноз'!$4:$5</definedName>
  </definedNames>
  <calcPr fullCalcOnLoad="1"/>
</workbook>
</file>

<file path=xl/sharedStrings.xml><?xml version="1.0" encoding="utf-8"?>
<sst xmlns="http://schemas.openxmlformats.org/spreadsheetml/2006/main" count="144" uniqueCount="79">
  <si>
    <t>Прогноз социально-экономического развития Удмуртской Республики</t>
  </si>
  <si>
    <t>№</t>
  </si>
  <si>
    <t>Показатели</t>
  </si>
  <si>
    <t>Ед.изм.</t>
  </si>
  <si>
    <t>2007 год</t>
  </si>
  <si>
    <t>2010 год</t>
  </si>
  <si>
    <t>2011 год</t>
  </si>
  <si>
    <t>2012 год</t>
  </si>
  <si>
    <t>факт</t>
  </si>
  <si>
    <t>оценка</t>
  </si>
  <si>
    <t>1 вариант</t>
  </si>
  <si>
    <t>2 вариант</t>
  </si>
  <si>
    <t>1</t>
  </si>
  <si>
    <t>Отгружено товаров собственного производства, выполнено работ, услуг собственными силами по разделам C, D, E (чистым видам экономической деятельности)  по полному кругу организаций производителей</t>
  </si>
  <si>
    <t>млн. руб. в ценах соотв. лет</t>
  </si>
  <si>
    <t xml:space="preserve">     темп роста в фактических ценах</t>
  </si>
  <si>
    <t>%</t>
  </si>
  <si>
    <t xml:space="preserve">     индекс физического объема</t>
  </si>
  <si>
    <t xml:space="preserve">    индекс-дефлятор</t>
  </si>
  <si>
    <t>2</t>
  </si>
  <si>
    <t>Отгружено товаров собственного производства, выполнено работ, услуг собственными силами по обрабатывающим производствам  (чистым видам экономической деятельности) по кругу крупных и средних организаций производителей</t>
  </si>
  <si>
    <t>3.</t>
  </si>
  <si>
    <t xml:space="preserve">Объем валовой продукции сельского хозяйства </t>
  </si>
  <si>
    <t xml:space="preserve">     темп роста в сопоставимых ценах</t>
  </si>
  <si>
    <t xml:space="preserve">     индекс-дефлятор</t>
  </si>
  <si>
    <t>4.</t>
  </si>
  <si>
    <t>Розничный товарооборот (во всех каналах реализации)</t>
  </si>
  <si>
    <t>5.</t>
  </si>
  <si>
    <t>Объем платных услуг населению (по полному кругу с досчетом)</t>
  </si>
  <si>
    <t>6.</t>
  </si>
  <si>
    <t>Объем бытовых услуг населению (по полному кругу с досчетом)</t>
  </si>
  <si>
    <t>7.</t>
  </si>
  <si>
    <t>Инвестиции в основной капитал за счет всех источников финансирования</t>
  </si>
  <si>
    <t>инвестиции в основной капитал по крупным и средним организациям</t>
  </si>
  <si>
    <t xml:space="preserve">инвестиции в индивидуальное жилищное строительство, осуществляемое за свой счет и с помощью кредитов </t>
  </si>
  <si>
    <t xml:space="preserve">    темп роста в сопоставимых ценах</t>
  </si>
  <si>
    <t>8.</t>
  </si>
  <si>
    <t>Прибыль сальдированная (прибыль за минусом убытков)</t>
  </si>
  <si>
    <t>9.</t>
  </si>
  <si>
    <t xml:space="preserve">Прибыль прибыльных организаций для целей бухгалтерского учета  </t>
  </si>
  <si>
    <t>10.</t>
  </si>
  <si>
    <t>Амортизация</t>
  </si>
  <si>
    <t>11.</t>
  </si>
  <si>
    <t>12.</t>
  </si>
  <si>
    <t>Номинальная начисленная средняя заработная плата одного работника (в среднем за период)</t>
  </si>
  <si>
    <t>руб.</t>
  </si>
  <si>
    <t>13.</t>
  </si>
  <si>
    <t>Среднегодовая численность населения</t>
  </si>
  <si>
    <t>тыс.чел.</t>
  </si>
  <si>
    <t>14.</t>
  </si>
  <si>
    <t>тыс. чел.</t>
  </si>
  <si>
    <t>15.</t>
  </si>
  <si>
    <t>Численность зарегистрированных безработных на конец года</t>
  </si>
  <si>
    <t>16.</t>
  </si>
  <si>
    <t>Уровень зарегистрированной безработицы от трудоспособного населения в трудоспособном возрасте</t>
  </si>
  <si>
    <t>17.</t>
  </si>
  <si>
    <t>Объем добычи нефти</t>
  </si>
  <si>
    <t>тыс.тонн</t>
  </si>
  <si>
    <t>18.</t>
  </si>
  <si>
    <t>единиц</t>
  </si>
  <si>
    <t>19.</t>
  </si>
  <si>
    <t>чел.</t>
  </si>
  <si>
    <t>20.</t>
  </si>
  <si>
    <t>млн.руб. в ценах соотв. лет</t>
  </si>
  <si>
    <t>21.</t>
  </si>
  <si>
    <t>2013 год</t>
  </si>
  <si>
    <t>Количество малых предприятий, в том числе микропредприятий</t>
  </si>
  <si>
    <t>Количество средних предприятий, всего</t>
  </si>
  <si>
    <t>Среднесписочная численность работников (без внешних совместителей) по малым предприятиям (включая микропредприятия), всего</t>
  </si>
  <si>
    <t>Среднесписочная численность работников (без внешних совместителей) по средним предприятиям, всего</t>
  </si>
  <si>
    <t xml:space="preserve">Оборот малых предприятий (в том числе микропредприятий), всего  </t>
  </si>
  <si>
    <t xml:space="preserve">Оборот средних предприятий, всего  </t>
  </si>
  <si>
    <t>Фонд оплаты труда (по полному кругу организаций)</t>
  </si>
  <si>
    <t>Среднесписочная численность работников предприятий (по полному кругу )</t>
  </si>
  <si>
    <t>22.</t>
  </si>
  <si>
    <t>23.</t>
  </si>
  <si>
    <t>2014 год</t>
  </si>
  <si>
    <t>2015 год</t>
  </si>
  <si>
    <t>на 2013-2015 годы по городу Сарапулу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</si>
</sst>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)"/>
    <numFmt numFmtId="166" formatCode="#,##0.00&quot;р.&quot;"/>
    <numFmt numFmtId="167" formatCode="0.0000"/>
    <numFmt numFmtId="168" formatCode="0.00000"/>
    <numFmt numFmtId="169" formatCode="0.000"/>
    <numFmt numFmtId="170" formatCode="0.000000"/>
  </numFmts>
  <fonts count="40">
    <font>
      <sz val="10"/>
      <name val="Arial Cyr"/>
      <family val="0"/>
    </font>
    <font>
      <sz val="10"/>
      <name val="Courie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165" fontId="1" fillId="0" borderId="0">
      <alignment/>
      <protection/>
    </xf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right"/>
    </xf>
    <xf numFmtId="164" fontId="3" fillId="0" borderId="10" xfId="54" applyNumberFormat="1" applyFont="1" applyFill="1" applyBorder="1" applyAlignment="1">
      <alignment horizontal="right" vertical="center"/>
      <protection/>
    </xf>
    <xf numFmtId="164" fontId="3" fillId="0" borderId="10" xfId="0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67" fontId="3" fillId="0" borderId="10" xfId="0" applyNumberFormat="1" applyFont="1" applyFill="1" applyBorder="1" applyAlignment="1">
      <alignment/>
    </xf>
    <xf numFmtId="167" fontId="3" fillId="0" borderId="10" xfId="0" applyNumberFormat="1" applyFont="1" applyFill="1" applyBorder="1" applyAlignment="1">
      <alignment horizontal="right"/>
    </xf>
    <xf numFmtId="168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1" fontId="3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 applyProtection="1">
      <alignment horizontal="right" vertical="center" readingOrder="1"/>
      <protection locked="0"/>
    </xf>
    <xf numFmtId="16" fontId="3" fillId="0" borderId="10" xfId="0" applyNumberFormat="1" applyFont="1" applyFill="1" applyBorder="1" applyAlignment="1" applyProtection="1" quotePrefix="1">
      <alignment horizontal="right" vertical="center" readingOrder="1"/>
      <protection locked="0"/>
    </xf>
    <xf numFmtId="0" fontId="3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V3.2007июльОКВЭДнефть2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zoomScaleSheetLayoutView="100" zoomScalePageLayoutView="0" workbookViewId="0" topLeftCell="A1">
      <pane ySplit="4" topLeftCell="A29" activePane="bottomLeft" state="frozen"/>
      <selection pane="topLeft" activeCell="A1" sqref="A1"/>
      <selection pane="bottomLeft" activeCell="G32" sqref="G32"/>
    </sheetView>
  </sheetViews>
  <sheetFormatPr defaultColWidth="8.875" defaultRowHeight="12.75"/>
  <cols>
    <col min="1" max="1" width="3.00390625" style="20" customWidth="1"/>
    <col min="2" max="2" width="42.00390625" style="6" customWidth="1"/>
    <col min="3" max="3" width="15.75390625" style="6" customWidth="1"/>
    <col min="4" max="4" width="12.625" style="5" hidden="1" customWidth="1"/>
    <col min="5" max="13" width="10.75390625" style="5" customWidth="1"/>
    <col min="14" max="16384" width="8.875" style="6" customWidth="1"/>
  </cols>
  <sheetData>
    <row r="1" spans="1:13" ht="15">
      <c r="A1" s="39" t="s">
        <v>0</v>
      </c>
      <c r="B1" s="39"/>
      <c r="C1" s="39"/>
      <c r="D1" s="39"/>
      <c r="E1" s="39"/>
      <c r="F1" s="39"/>
      <c r="G1" s="39"/>
      <c r="H1" s="39"/>
      <c r="I1" s="40"/>
      <c r="J1" s="40"/>
      <c r="K1" s="40"/>
      <c r="L1" s="40"/>
      <c r="M1" s="40"/>
    </row>
    <row r="2" spans="1:13" ht="15">
      <c r="A2" s="41" t="s">
        <v>78</v>
      </c>
      <c r="B2" s="41"/>
      <c r="C2" s="41"/>
      <c r="D2" s="41"/>
      <c r="E2" s="41"/>
      <c r="F2" s="41"/>
      <c r="G2" s="41"/>
      <c r="H2" s="41"/>
      <c r="I2" s="42"/>
      <c r="J2" s="42"/>
      <c r="K2" s="42"/>
      <c r="L2" s="42"/>
      <c r="M2" s="42"/>
    </row>
    <row r="3" spans="1:13" ht="15">
      <c r="A3" s="21"/>
      <c r="B3" s="22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">
      <c r="A4" s="13" t="s">
        <v>1</v>
      </c>
      <c r="B4" s="33" t="s">
        <v>2</v>
      </c>
      <c r="C4" s="33" t="s">
        <v>3</v>
      </c>
      <c r="D4" s="34" t="s">
        <v>4</v>
      </c>
      <c r="E4" s="34" t="s">
        <v>5</v>
      </c>
      <c r="F4" s="34" t="s">
        <v>6</v>
      </c>
      <c r="G4" s="34" t="s">
        <v>7</v>
      </c>
      <c r="H4" s="43" t="s">
        <v>65</v>
      </c>
      <c r="I4" s="43"/>
      <c r="J4" s="43" t="s">
        <v>76</v>
      </c>
      <c r="K4" s="43"/>
      <c r="L4" s="43" t="s">
        <v>77</v>
      </c>
      <c r="M4" s="43"/>
    </row>
    <row r="5" spans="1:13" ht="15">
      <c r="A5" s="13"/>
      <c r="B5" s="33"/>
      <c r="C5" s="33"/>
      <c r="D5" s="34" t="s">
        <v>8</v>
      </c>
      <c r="E5" s="34" t="s">
        <v>8</v>
      </c>
      <c r="F5" s="34" t="s">
        <v>8</v>
      </c>
      <c r="G5" s="34" t="s">
        <v>9</v>
      </c>
      <c r="H5" s="34" t="s">
        <v>10</v>
      </c>
      <c r="I5" s="34" t="s">
        <v>11</v>
      </c>
      <c r="J5" s="34" t="s">
        <v>10</v>
      </c>
      <c r="K5" s="34" t="s">
        <v>11</v>
      </c>
      <c r="L5" s="34" t="s">
        <v>10</v>
      </c>
      <c r="M5" s="34" t="s">
        <v>11</v>
      </c>
    </row>
    <row r="6" spans="1:13" ht="75" customHeight="1">
      <c r="A6" s="28" t="s">
        <v>12</v>
      </c>
      <c r="B6" s="7" t="s">
        <v>13</v>
      </c>
      <c r="C6" s="8" t="s">
        <v>14</v>
      </c>
      <c r="D6" s="2">
        <v>9335.419</v>
      </c>
      <c r="E6" s="2">
        <v>10895</v>
      </c>
      <c r="F6" s="2">
        <v>13423.8</v>
      </c>
      <c r="G6" s="2">
        <v>13940</v>
      </c>
      <c r="H6" s="2">
        <f>G6*106.2766%</f>
        <v>14814.958040000001</v>
      </c>
      <c r="I6" s="2">
        <f>G6*107.03%</f>
        <v>14919.982</v>
      </c>
      <c r="J6" s="2">
        <f>H6*109.882%</f>
        <v>16278.972193512804</v>
      </c>
      <c r="K6" s="2">
        <f>I6*110.188%</f>
        <v>16440.029766159998</v>
      </c>
      <c r="L6" s="2">
        <f>J6*106.788%</f>
        <v>17383.98882600845</v>
      </c>
      <c r="M6" s="2">
        <f>K6*106.843%</f>
        <v>17565.021003058326</v>
      </c>
    </row>
    <row r="7" spans="1:13" ht="15">
      <c r="A7" s="29"/>
      <c r="B7" s="7" t="s">
        <v>15</v>
      </c>
      <c r="C7" s="8" t="s">
        <v>16</v>
      </c>
      <c r="D7" s="2">
        <v>129</v>
      </c>
      <c r="E7" s="2">
        <v>118.5</v>
      </c>
      <c r="F7" s="2">
        <f>F6/E6*100</f>
        <v>123.21064708581918</v>
      </c>
      <c r="G7" s="2">
        <f>G6/F6*100</f>
        <v>103.84540890060939</v>
      </c>
      <c r="H7" s="2">
        <v>106.3</v>
      </c>
      <c r="I7" s="2">
        <v>107</v>
      </c>
      <c r="J7" s="2">
        <v>109.9</v>
      </c>
      <c r="K7" s="2">
        <v>110.2</v>
      </c>
      <c r="L7" s="2">
        <v>106.8</v>
      </c>
      <c r="M7" s="2">
        <v>106.8</v>
      </c>
    </row>
    <row r="8" spans="1:13" ht="18" customHeight="1">
      <c r="A8" s="30"/>
      <c r="B8" s="7" t="s">
        <v>17</v>
      </c>
      <c r="C8" s="8" t="s">
        <v>16</v>
      </c>
      <c r="D8" s="2">
        <v>107.2</v>
      </c>
      <c r="E8" s="2">
        <v>103.6</v>
      </c>
      <c r="F8" s="2">
        <f>F6/F9/E6*10000</f>
        <v>106.86092548639998</v>
      </c>
      <c r="G8" s="2">
        <f>G6/G9/F6*10000</f>
        <v>99.27859359522884</v>
      </c>
      <c r="H8" s="2">
        <f>H6/H9/G6*10000</f>
        <v>101.99289827255281</v>
      </c>
      <c r="I8" s="2">
        <f>I6/I9/G6*10000</f>
        <v>103.51063829787235</v>
      </c>
      <c r="J8" s="2">
        <f>J6/J9/H6*10000</f>
        <v>100.99448529411767</v>
      </c>
      <c r="K8" s="2">
        <f>K6/K9/I6*10000</f>
        <v>101.7433056325023</v>
      </c>
      <c r="L8" s="2">
        <f>L6/L9/J6*10000</f>
        <v>99.9887640449438</v>
      </c>
      <c r="M8" s="2">
        <f>M6/M9/K6*10000</f>
        <v>100.22795497185741</v>
      </c>
    </row>
    <row r="9" spans="1:13" ht="15">
      <c r="A9" s="30"/>
      <c r="B9" s="9" t="s">
        <v>18</v>
      </c>
      <c r="C9" s="8" t="s">
        <v>16</v>
      </c>
      <c r="D9" s="2">
        <v>114.54171802935849</v>
      </c>
      <c r="E9" s="2">
        <v>114.5</v>
      </c>
      <c r="F9" s="2">
        <v>115.3</v>
      </c>
      <c r="G9" s="2">
        <v>104.6</v>
      </c>
      <c r="H9" s="2">
        <v>104.2</v>
      </c>
      <c r="I9" s="2">
        <v>103.4</v>
      </c>
      <c r="J9" s="2">
        <v>108.8</v>
      </c>
      <c r="K9" s="2">
        <v>108.3</v>
      </c>
      <c r="L9" s="2">
        <v>106.8</v>
      </c>
      <c r="M9" s="2">
        <v>106.6</v>
      </c>
    </row>
    <row r="10" spans="1:13" ht="105">
      <c r="A10" s="32" t="s">
        <v>19</v>
      </c>
      <c r="B10" s="7" t="s">
        <v>20</v>
      </c>
      <c r="C10" s="8" t="s">
        <v>14</v>
      </c>
      <c r="D10" s="2">
        <v>8024.695</v>
      </c>
      <c r="E10" s="2">
        <v>9203.7</v>
      </c>
      <c r="F10" s="2">
        <v>11916.2</v>
      </c>
      <c r="G10" s="2">
        <v>12500</v>
      </c>
      <c r="H10" s="2">
        <f>G10*106.3%</f>
        <v>13287.5</v>
      </c>
      <c r="I10" s="2">
        <f>G10*107%</f>
        <v>13375</v>
      </c>
      <c r="J10" s="2">
        <f>H10*109.9%</f>
        <v>14602.9625</v>
      </c>
      <c r="K10" s="2">
        <f>I10*110.2%</f>
        <v>14739.250000000002</v>
      </c>
      <c r="L10" s="2">
        <f>J10*106.8%</f>
        <v>15595.963950000001</v>
      </c>
      <c r="M10" s="2">
        <f>K10*106.9%</f>
        <v>15756.25825</v>
      </c>
    </row>
    <row r="11" spans="1:13" ht="15">
      <c r="A11" s="13"/>
      <c r="B11" s="7" t="s">
        <v>15</v>
      </c>
      <c r="C11" s="8" t="s">
        <v>16</v>
      </c>
      <c r="D11" s="2">
        <v>139.1</v>
      </c>
      <c r="E11" s="2">
        <v>122.4</v>
      </c>
      <c r="F11" s="2">
        <f aca="true" t="shared" si="0" ref="F11:M11">F10/E10*100</f>
        <v>129.471842845812</v>
      </c>
      <c r="G11" s="2">
        <f t="shared" si="0"/>
        <v>104.89921283630687</v>
      </c>
      <c r="H11" s="2">
        <f t="shared" si="0"/>
        <v>106.3</v>
      </c>
      <c r="I11" s="2">
        <f t="shared" si="0"/>
        <v>100.6585136406397</v>
      </c>
      <c r="J11" s="2">
        <f t="shared" si="0"/>
        <v>109.18102803738317</v>
      </c>
      <c r="K11" s="2">
        <f t="shared" si="0"/>
        <v>100.93328665330752</v>
      </c>
      <c r="L11" s="2">
        <f t="shared" si="0"/>
        <v>105.81246637379785</v>
      </c>
      <c r="M11" s="2">
        <f t="shared" si="0"/>
        <v>101.02779347601658</v>
      </c>
    </row>
    <row r="12" spans="1:13" ht="15">
      <c r="A12" s="13"/>
      <c r="B12" s="7" t="s">
        <v>17</v>
      </c>
      <c r="C12" s="8" t="s">
        <v>16</v>
      </c>
      <c r="D12" s="2">
        <v>122.53477130902661</v>
      </c>
      <c r="E12" s="2">
        <v>107</v>
      </c>
      <c r="F12" s="2">
        <f aca="true" t="shared" si="1" ref="F12:M12">F10/F13/E10*10000</f>
        <v>110.9441669629923</v>
      </c>
      <c r="G12" s="2">
        <f t="shared" si="1"/>
        <v>100.28605433681345</v>
      </c>
      <c r="H12" s="2">
        <f t="shared" si="1"/>
        <v>102.80464216634431</v>
      </c>
      <c r="I12" s="2">
        <f t="shared" si="1"/>
        <v>97.34865922692428</v>
      </c>
      <c r="J12" s="2">
        <f t="shared" si="1"/>
        <v>100.81350695972591</v>
      </c>
      <c r="K12" s="2">
        <f t="shared" si="1"/>
        <v>93.19786394580565</v>
      </c>
      <c r="L12" s="2">
        <f t="shared" si="1"/>
        <v>99.26122549136758</v>
      </c>
      <c r="M12" s="2">
        <f t="shared" si="1"/>
        <v>94.77278937712627</v>
      </c>
    </row>
    <row r="13" spans="1:13" ht="15">
      <c r="A13" s="13"/>
      <c r="B13" s="9" t="s">
        <v>18</v>
      </c>
      <c r="C13" s="8" t="s">
        <v>16</v>
      </c>
      <c r="D13" s="2">
        <v>113.93106455101274</v>
      </c>
      <c r="E13" s="2">
        <v>114.5</v>
      </c>
      <c r="F13" s="2">
        <v>116.7</v>
      </c>
      <c r="G13" s="2">
        <v>104.6</v>
      </c>
      <c r="H13" s="2">
        <v>103.4</v>
      </c>
      <c r="I13" s="2">
        <v>103.4</v>
      </c>
      <c r="J13" s="2">
        <v>108.3</v>
      </c>
      <c r="K13" s="2">
        <v>108.3</v>
      </c>
      <c r="L13" s="2">
        <v>106.6</v>
      </c>
      <c r="M13" s="2">
        <v>106.6</v>
      </c>
    </row>
    <row r="14" spans="1:13" ht="27.75" customHeight="1">
      <c r="A14" s="13" t="s">
        <v>21</v>
      </c>
      <c r="B14" s="7" t="s">
        <v>22</v>
      </c>
      <c r="C14" s="36" t="s">
        <v>14</v>
      </c>
      <c r="D14" s="1"/>
      <c r="E14" s="1"/>
      <c r="F14" s="1"/>
      <c r="G14" s="1"/>
      <c r="H14" s="10"/>
      <c r="I14" s="1"/>
      <c r="J14" s="1"/>
      <c r="K14" s="1"/>
      <c r="L14" s="1"/>
      <c r="M14" s="1"/>
    </row>
    <row r="15" spans="1:13" ht="15">
      <c r="A15" s="13"/>
      <c r="B15" s="7" t="s">
        <v>15</v>
      </c>
      <c r="C15" s="8" t="s">
        <v>16</v>
      </c>
      <c r="D15" s="2"/>
      <c r="E15" s="11"/>
      <c r="F15" s="11"/>
      <c r="G15" s="11"/>
      <c r="H15" s="11"/>
      <c r="I15" s="11"/>
      <c r="J15" s="2"/>
      <c r="K15" s="2"/>
      <c r="L15" s="2"/>
      <c r="M15" s="2"/>
    </row>
    <row r="16" spans="1:13" ht="15">
      <c r="A16" s="13"/>
      <c r="B16" s="7" t="s">
        <v>23</v>
      </c>
      <c r="C16" s="8" t="s">
        <v>16</v>
      </c>
      <c r="D16" s="2"/>
      <c r="E16" s="11"/>
      <c r="F16" s="11"/>
      <c r="G16" s="11"/>
      <c r="H16" s="2"/>
      <c r="I16" s="2"/>
      <c r="J16" s="12"/>
      <c r="K16" s="12"/>
      <c r="L16" s="2"/>
      <c r="M16" s="2"/>
    </row>
    <row r="17" spans="1:13" ht="15">
      <c r="A17" s="13"/>
      <c r="B17" s="9" t="s">
        <v>24</v>
      </c>
      <c r="C17" s="8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29.25" customHeight="1">
      <c r="A18" s="13" t="s">
        <v>25</v>
      </c>
      <c r="B18" s="7" t="s">
        <v>26</v>
      </c>
      <c r="C18" s="8" t="s">
        <v>14</v>
      </c>
      <c r="D18" s="1">
        <v>4260</v>
      </c>
      <c r="E18" s="27">
        <v>7525</v>
      </c>
      <c r="F18" s="27">
        <v>9061</v>
      </c>
      <c r="G18" s="27">
        <v>10290</v>
      </c>
      <c r="H18" s="25">
        <v>11602</v>
      </c>
      <c r="I18" s="25">
        <v>11658</v>
      </c>
      <c r="J18" s="25">
        <v>13104</v>
      </c>
      <c r="K18" s="25">
        <v>13131</v>
      </c>
      <c r="L18" s="9">
        <v>14718</v>
      </c>
      <c r="M18" s="9">
        <v>14756</v>
      </c>
    </row>
    <row r="19" spans="1:13" ht="15">
      <c r="A19" s="13"/>
      <c r="B19" s="7" t="s">
        <v>15</v>
      </c>
      <c r="C19" s="8" t="s">
        <v>16</v>
      </c>
      <c r="D19" s="1">
        <v>129.5</v>
      </c>
      <c r="E19" s="1">
        <v>111.7</v>
      </c>
      <c r="F19" s="1">
        <f>F18/E18*100</f>
        <v>120.41196013289037</v>
      </c>
      <c r="G19" s="1">
        <f>G18/F18*100</f>
        <v>113.56362432402605</v>
      </c>
      <c r="H19" s="2">
        <f>H18/G18*100</f>
        <v>112.75024295432459</v>
      </c>
      <c r="I19" s="2">
        <f>I18/G18*100</f>
        <v>113.29446064139941</v>
      </c>
      <c r="J19" s="2">
        <f>J18/H18*100</f>
        <v>112.94604378555422</v>
      </c>
      <c r="K19" s="2">
        <f>K18/I18*100</f>
        <v>112.63510036026763</v>
      </c>
      <c r="L19" s="2">
        <f>L18/J18*100</f>
        <v>112.31684981684981</v>
      </c>
      <c r="M19" s="2">
        <f>M18/K18*100</f>
        <v>112.37529510319094</v>
      </c>
    </row>
    <row r="20" spans="1:13" ht="15">
      <c r="A20" s="13"/>
      <c r="B20" s="7" t="s">
        <v>23</v>
      </c>
      <c r="C20" s="8" t="s">
        <v>16</v>
      </c>
      <c r="D20" s="1">
        <v>118.9</v>
      </c>
      <c r="E20" s="26">
        <v>111.6</v>
      </c>
      <c r="F20" s="26">
        <f>F18/F21/E18*10000</f>
        <v>110.1664777062126</v>
      </c>
      <c r="G20" s="26">
        <f>G18/G21/F18*10000</f>
        <v>106.93373288514694</v>
      </c>
      <c r="H20" s="26">
        <f>H18/H21/G18*10000</f>
        <v>104.98160424052568</v>
      </c>
      <c r="I20" s="26">
        <f>I18/I21/G18*10000</f>
        <v>105.78381012268854</v>
      </c>
      <c r="J20" s="26">
        <f>J18/J21/H18*10000</f>
        <v>106.1522967909344</v>
      </c>
      <c r="K20" s="26">
        <f>K18/K21/I18*10000</f>
        <v>106.56111670791638</v>
      </c>
      <c r="L20" s="26">
        <f>L18/L21/J18*10000</f>
        <v>106.36065323565325</v>
      </c>
      <c r="M20" s="26">
        <f>M18/M21/K18*10000</f>
        <v>106.92225985080012</v>
      </c>
    </row>
    <row r="21" spans="1:13" ht="15">
      <c r="A21" s="13"/>
      <c r="B21" s="9" t="s">
        <v>24</v>
      </c>
      <c r="C21" s="8" t="s">
        <v>16</v>
      </c>
      <c r="D21" s="2">
        <v>108.9</v>
      </c>
      <c r="E21" s="27">
        <v>107.9</v>
      </c>
      <c r="F21" s="27">
        <v>109.3</v>
      </c>
      <c r="G21" s="27">
        <v>106.2</v>
      </c>
      <c r="H21" s="25">
        <v>107.4</v>
      </c>
      <c r="I21" s="25">
        <v>107.1</v>
      </c>
      <c r="J21" s="25">
        <v>106.4</v>
      </c>
      <c r="K21" s="25">
        <v>105.7</v>
      </c>
      <c r="L21" s="9">
        <v>105.6</v>
      </c>
      <c r="M21" s="9">
        <v>105.1</v>
      </c>
    </row>
    <row r="22" spans="1:13" ht="30" customHeight="1">
      <c r="A22" s="13" t="s">
        <v>27</v>
      </c>
      <c r="B22" s="7" t="s">
        <v>28</v>
      </c>
      <c r="C22" s="8" t="s">
        <v>14</v>
      </c>
      <c r="D22" s="8" t="s">
        <v>14</v>
      </c>
      <c r="E22" s="1">
        <v>1252</v>
      </c>
      <c r="F22" s="1">
        <v>1364</v>
      </c>
      <c r="G22" s="1">
        <v>1424</v>
      </c>
      <c r="H22" s="1">
        <v>1600</v>
      </c>
      <c r="I22" s="1">
        <v>1601</v>
      </c>
      <c r="J22" s="1">
        <v>1811</v>
      </c>
      <c r="K22" s="1">
        <v>1814</v>
      </c>
      <c r="L22" s="1">
        <v>2046</v>
      </c>
      <c r="M22" s="1">
        <v>2048</v>
      </c>
    </row>
    <row r="23" spans="1:13" ht="15">
      <c r="A23" s="13"/>
      <c r="B23" s="7" t="s">
        <v>15</v>
      </c>
      <c r="C23" s="8" t="s">
        <v>16</v>
      </c>
      <c r="D23" s="8" t="s">
        <v>16</v>
      </c>
      <c r="E23" s="1">
        <v>86.3</v>
      </c>
      <c r="F23" s="1">
        <f>F22/E22*100</f>
        <v>108.94568690095848</v>
      </c>
      <c r="G23" s="1">
        <f>G22/F22*100</f>
        <v>104.39882697947213</v>
      </c>
      <c r="H23" s="2">
        <f>H22/G22*100</f>
        <v>112.35955056179776</v>
      </c>
      <c r="I23" s="2">
        <f>I22/G22*100</f>
        <v>112.42977528089888</v>
      </c>
      <c r="J23" s="2">
        <f>J22/H22*100</f>
        <v>113.1875</v>
      </c>
      <c r="K23" s="2">
        <f>K22/I22*100</f>
        <v>113.30418488444722</v>
      </c>
      <c r="L23" s="2">
        <f>L22/J22*100</f>
        <v>112.97625621203755</v>
      </c>
      <c r="M23" s="2">
        <f>M22/K22*100</f>
        <v>112.89966923925027</v>
      </c>
    </row>
    <row r="24" spans="1:13" ht="15">
      <c r="A24" s="13"/>
      <c r="B24" s="7" t="s">
        <v>23</v>
      </c>
      <c r="C24" s="8" t="s">
        <v>16</v>
      </c>
      <c r="D24" s="8" t="s">
        <v>16</v>
      </c>
      <c r="E24" s="26">
        <v>78.7</v>
      </c>
      <c r="F24" s="26">
        <f>F22/F25/E22*10000</f>
        <v>100.13390340161624</v>
      </c>
      <c r="G24" s="26">
        <f>G22/G25/F22*10000</f>
        <v>100.86843186422429</v>
      </c>
      <c r="H24" s="26">
        <f>H22/H25/G22*10000</f>
        <v>102.89336132032761</v>
      </c>
      <c r="I24" s="26">
        <f>I22/I25/G22*10000</f>
        <v>103.24129961515048</v>
      </c>
      <c r="J24" s="26">
        <f>J22/J25/H22*10000</f>
        <v>104.32027649769587</v>
      </c>
      <c r="K24" s="26">
        <f>K22/K25/I22*10000</f>
        <v>104.7173612610418</v>
      </c>
      <c r="L24" s="26">
        <f>L22/L25/J22*10000</f>
        <v>104.51087531178312</v>
      </c>
      <c r="M24" s="26">
        <f>M22/M25/K22*10000</f>
        <v>105.02294812953514</v>
      </c>
    </row>
    <row r="25" spans="1:13" ht="15">
      <c r="A25" s="13"/>
      <c r="B25" s="9" t="s">
        <v>24</v>
      </c>
      <c r="C25" s="8" t="s">
        <v>16</v>
      </c>
      <c r="D25" s="8" t="s">
        <v>16</v>
      </c>
      <c r="E25" s="2">
        <v>109.7</v>
      </c>
      <c r="F25" s="2">
        <v>108.8</v>
      </c>
      <c r="G25" s="2">
        <v>103.5</v>
      </c>
      <c r="H25" s="2">
        <v>109.2</v>
      </c>
      <c r="I25" s="2">
        <v>108.9</v>
      </c>
      <c r="J25" s="2">
        <v>108.5</v>
      </c>
      <c r="K25" s="2">
        <v>108.2</v>
      </c>
      <c r="L25" s="2">
        <v>108.1</v>
      </c>
      <c r="M25" s="2">
        <v>107.5</v>
      </c>
    </row>
    <row r="26" spans="1:13" ht="31.5" customHeight="1">
      <c r="A26" s="13" t="s">
        <v>29</v>
      </c>
      <c r="B26" s="7" t="s">
        <v>30</v>
      </c>
      <c r="C26" s="8" t="s">
        <v>14</v>
      </c>
      <c r="D26" s="8" t="s">
        <v>14</v>
      </c>
      <c r="E26" s="27">
        <v>136.3</v>
      </c>
      <c r="F26" s="1">
        <v>151</v>
      </c>
      <c r="G26" s="1">
        <v>163.5</v>
      </c>
      <c r="H26" s="1">
        <v>177.9</v>
      </c>
      <c r="I26" s="1">
        <v>181.2</v>
      </c>
      <c r="J26" s="1">
        <v>192.3</v>
      </c>
      <c r="K26" s="1">
        <v>199.1</v>
      </c>
      <c r="L26" s="1">
        <v>208.6</v>
      </c>
      <c r="M26" s="1">
        <v>220.3</v>
      </c>
    </row>
    <row r="27" spans="1:13" ht="15">
      <c r="A27" s="13"/>
      <c r="B27" s="7" t="s">
        <v>15</v>
      </c>
      <c r="C27" s="8" t="s">
        <v>16</v>
      </c>
      <c r="D27" s="8" t="s">
        <v>16</v>
      </c>
      <c r="E27" s="1">
        <v>165.6</v>
      </c>
      <c r="F27" s="1">
        <f>F26/E26*100</f>
        <v>110.78503301540718</v>
      </c>
      <c r="G27" s="1">
        <f>G26/F26*100</f>
        <v>108.27814569536424</v>
      </c>
      <c r="H27" s="2">
        <f>H26/G26*100</f>
        <v>108.80733944954129</v>
      </c>
      <c r="I27" s="2">
        <f>I26/G26*100</f>
        <v>110.82568807339447</v>
      </c>
      <c r="J27" s="2">
        <f>J26/H26*100</f>
        <v>108.09443507588534</v>
      </c>
      <c r="K27" s="2">
        <f>K26/I26*100</f>
        <v>109.87858719646799</v>
      </c>
      <c r="L27" s="2">
        <f>L26/J26*100</f>
        <v>108.47633905356213</v>
      </c>
      <c r="M27" s="2">
        <f>M26/K26*100</f>
        <v>110.64791562029133</v>
      </c>
    </row>
    <row r="28" spans="1:13" ht="15">
      <c r="A28" s="13"/>
      <c r="B28" s="7" t="s">
        <v>23</v>
      </c>
      <c r="C28" s="8" t="s">
        <v>16</v>
      </c>
      <c r="D28" s="8" t="s">
        <v>16</v>
      </c>
      <c r="E28" s="26">
        <v>152.3</v>
      </c>
      <c r="F28" s="26">
        <f>F26/F29/E26*10000</f>
        <v>104.0235051787861</v>
      </c>
      <c r="G28" s="26">
        <f>G26/G29/F26*10000</f>
        <v>103.12204351939452</v>
      </c>
      <c r="H28" s="26">
        <f>H26/H29/G26*10000</f>
        <v>102.26253707663655</v>
      </c>
      <c r="I28" s="26">
        <f>I26/I29/G26*10000</f>
        <v>104.15948127198729</v>
      </c>
      <c r="J28" s="26">
        <f>J26/J29/H26*10000</f>
        <v>102.45918016671594</v>
      </c>
      <c r="K28" s="26">
        <f>K26/K29/I26*10000</f>
        <v>104.15031961750522</v>
      </c>
      <c r="L28" s="26">
        <f>L26/L29/J26*10000</f>
        <v>103.01646633766586</v>
      </c>
      <c r="M28" s="26">
        <f>M26/M29/K26*10000</f>
        <v>105.07874227947893</v>
      </c>
    </row>
    <row r="29" spans="1:13" ht="15">
      <c r="A29" s="13"/>
      <c r="B29" s="9" t="s">
        <v>24</v>
      </c>
      <c r="C29" s="8" t="s">
        <v>16</v>
      </c>
      <c r="D29" s="8" t="s">
        <v>16</v>
      </c>
      <c r="E29" s="26">
        <v>108.7</v>
      </c>
      <c r="F29" s="2">
        <v>106.5</v>
      </c>
      <c r="G29" s="2">
        <v>105</v>
      </c>
      <c r="H29" s="1">
        <v>106.4</v>
      </c>
      <c r="I29" s="2">
        <v>106.4</v>
      </c>
      <c r="J29" s="2">
        <v>105.5</v>
      </c>
      <c r="K29" s="2">
        <v>105.5</v>
      </c>
      <c r="L29" s="2">
        <v>105.3</v>
      </c>
      <c r="M29" s="2">
        <v>105.3</v>
      </c>
    </row>
    <row r="30" spans="1:13" ht="29.25" customHeight="1">
      <c r="A30" s="13" t="s">
        <v>31</v>
      </c>
      <c r="B30" s="7" t="s">
        <v>32</v>
      </c>
      <c r="C30" s="8" t="s">
        <v>14</v>
      </c>
      <c r="D30" s="1">
        <v>994.9</v>
      </c>
      <c r="E30" s="1">
        <v>869.9</v>
      </c>
      <c r="F30" s="1">
        <v>743.8</v>
      </c>
      <c r="G30" s="1">
        <f>F30*G34*G35/10000</f>
        <v>799.8326853999998</v>
      </c>
      <c r="H30" s="1">
        <f>G30*H34*H35/10000</f>
        <v>865.0990325286398</v>
      </c>
      <c r="I30" s="1">
        <f>G30*I34*I35/10000</f>
        <v>881.6587684471615</v>
      </c>
      <c r="J30" s="1">
        <f>H30*J34*J35/10000</f>
        <v>945.6034182976899</v>
      </c>
      <c r="K30" s="1">
        <f>I30*K34*K35/10000</f>
        <v>981.0225933099251</v>
      </c>
      <c r="L30" s="1">
        <f>J30*L34*L35/10000</f>
        <v>1047.4694921372268</v>
      </c>
      <c r="M30" s="1">
        <f>K30*M34*M35/10000</f>
        <v>1102.9813600650284</v>
      </c>
    </row>
    <row r="31" spans="1:13" ht="29.25" customHeight="1">
      <c r="A31" s="13"/>
      <c r="B31" s="7" t="s">
        <v>33</v>
      </c>
      <c r="C31" s="8" t="s">
        <v>14</v>
      </c>
      <c r="D31" s="1"/>
      <c r="E31" s="17">
        <v>754.9</v>
      </c>
      <c r="F31" s="17">
        <v>581.4</v>
      </c>
      <c r="G31" s="17">
        <f>F31*G34*G35/10000</f>
        <v>625.1986062</v>
      </c>
      <c r="H31" s="17">
        <f>G31*H34*H35/10000</f>
        <v>676.21481246592</v>
      </c>
      <c r="I31" s="17">
        <f>G31*I34*I35/10000</f>
        <v>689.1589244086848</v>
      </c>
      <c r="J31" s="17">
        <f>H31*J34*J35/10000</f>
        <v>739.1420104843736</v>
      </c>
      <c r="K31" s="17">
        <f>I31*K34*K35/10000</f>
        <v>766.827824348468</v>
      </c>
      <c r="L31" s="17">
        <f>J31*L34*L35/10000</f>
        <v>818.7668227058133</v>
      </c>
      <c r="M31" s="17">
        <f>K31*M34*M35/10000</f>
        <v>862.1583258158208</v>
      </c>
    </row>
    <row r="32" spans="1:13" ht="45">
      <c r="A32" s="13"/>
      <c r="B32" s="7" t="s">
        <v>34</v>
      </c>
      <c r="C32" s="8" t="s">
        <v>14</v>
      </c>
      <c r="D32" s="1"/>
      <c r="E32" s="17">
        <v>105</v>
      </c>
      <c r="F32" s="17">
        <v>74</v>
      </c>
      <c r="G32" s="17">
        <f>F32*G34*G35/10000</f>
        <v>79.574642</v>
      </c>
      <c r="H32" s="17">
        <f>G32*H34*H35/10000</f>
        <v>86.06793278720001</v>
      </c>
      <c r="I32" s="17">
        <f>G32*I34*I35/10000</f>
        <v>87.715446175168</v>
      </c>
      <c r="J32" s="17">
        <f>H32*J34*J35/10000</f>
        <v>94.07724247651127</v>
      </c>
      <c r="K32" s="17">
        <f>I32*K34*K35/10000</f>
        <v>97.6010646745556</v>
      </c>
      <c r="L32" s="17">
        <f>J32*L34*L35/10000</f>
        <v>104.21180749953592</v>
      </c>
      <c r="M32" s="17">
        <f>K32*M34*M35/10000</f>
        <v>109.73463383276702</v>
      </c>
    </row>
    <row r="33" spans="1:13" ht="15">
      <c r="A33" s="13"/>
      <c r="B33" s="7" t="s">
        <v>15</v>
      </c>
      <c r="C33" s="8" t="s">
        <v>16</v>
      </c>
      <c r="D33" s="1">
        <v>215.9191945464989</v>
      </c>
      <c r="E33" s="1">
        <v>173.8</v>
      </c>
      <c r="F33" s="1">
        <f>F30/E30*100</f>
        <v>85.5040809288424</v>
      </c>
      <c r="G33" s="1">
        <f>G30/F30*100</f>
        <v>107.53329999999998</v>
      </c>
      <c r="H33" s="1">
        <f>H30/G30*100</f>
        <v>108.16</v>
      </c>
      <c r="I33" s="1">
        <f>I30/G30*100</f>
        <v>110.23040000000002</v>
      </c>
      <c r="J33" s="1">
        <f>J30/H30*100</f>
        <v>109.3058</v>
      </c>
      <c r="K33" s="1">
        <f>K30/I30*100</f>
        <v>111.27010000000001</v>
      </c>
      <c r="L33" s="1">
        <f>L30/J30*100</f>
        <v>110.7726</v>
      </c>
      <c r="M33" s="1">
        <f>M30/K30*100</f>
        <v>112.4318</v>
      </c>
    </row>
    <row r="34" spans="1:13" ht="15">
      <c r="A34" s="13"/>
      <c r="B34" s="14" t="s">
        <v>35</v>
      </c>
      <c r="C34" s="8" t="s">
        <v>16</v>
      </c>
      <c r="D34" s="2">
        <v>186.38494944062361</v>
      </c>
      <c r="E34" s="26">
        <v>167.6</v>
      </c>
      <c r="F34" s="26">
        <f>F30/F35/E30*10000</f>
        <v>83.90979482712697</v>
      </c>
      <c r="G34" s="26">
        <v>103.1</v>
      </c>
      <c r="H34" s="26">
        <v>104</v>
      </c>
      <c r="I34" s="26">
        <v>106.4</v>
      </c>
      <c r="J34" s="26">
        <v>104.9</v>
      </c>
      <c r="K34" s="26">
        <v>107.3</v>
      </c>
      <c r="L34" s="26">
        <v>105.8</v>
      </c>
      <c r="M34" s="26">
        <v>107.9</v>
      </c>
    </row>
    <row r="35" spans="1:13" ht="15">
      <c r="A35" s="13"/>
      <c r="B35" s="9" t="s">
        <v>18</v>
      </c>
      <c r="C35" s="8" t="s">
        <v>16</v>
      </c>
      <c r="D35" s="26">
        <v>115.7</v>
      </c>
      <c r="E35" s="3">
        <v>103.7</v>
      </c>
      <c r="F35" s="3">
        <v>101.9</v>
      </c>
      <c r="G35" s="3">
        <v>104.3</v>
      </c>
      <c r="H35" s="4">
        <v>104</v>
      </c>
      <c r="I35" s="3">
        <v>103.6</v>
      </c>
      <c r="J35" s="4">
        <v>104.2</v>
      </c>
      <c r="K35" s="1">
        <v>103.7</v>
      </c>
      <c r="L35" s="4">
        <v>104.7</v>
      </c>
      <c r="M35" s="1">
        <v>104.2</v>
      </c>
    </row>
    <row r="36" spans="1:13" ht="30.75" customHeight="1">
      <c r="A36" s="13" t="s">
        <v>36</v>
      </c>
      <c r="B36" s="7" t="s">
        <v>37</v>
      </c>
      <c r="C36" s="8" t="s">
        <v>14</v>
      </c>
      <c r="D36" s="2">
        <v>478</v>
      </c>
      <c r="E36" s="2">
        <v>413.2</v>
      </c>
      <c r="F36" s="2">
        <v>-26.9</v>
      </c>
      <c r="G36" s="2">
        <v>260</v>
      </c>
      <c r="H36" s="2">
        <f>G36*104.4%</f>
        <v>271.44</v>
      </c>
      <c r="I36" s="2">
        <f>G36*104.4%</f>
        <v>271.44</v>
      </c>
      <c r="J36" s="2">
        <f>H36*106.8%</f>
        <v>289.89792</v>
      </c>
      <c r="K36" s="2">
        <f>I36*106.8%</f>
        <v>289.89792</v>
      </c>
      <c r="L36" s="2">
        <f>J36*107.9%</f>
        <v>312.79985568</v>
      </c>
      <c r="M36" s="2">
        <f>K36*107.9%</f>
        <v>312.79985568</v>
      </c>
    </row>
    <row r="37" spans="1:13" ht="29.25" customHeight="1">
      <c r="A37" s="13" t="s">
        <v>38</v>
      </c>
      <c r="B37" s="15" t="s">
        <v>39</v>
      </c>
      <c r="C37" s="8" t="s">
        <v>14</v>
      </c>
      <c r="D37" s="2">
        <v>619</v>
      </c>
      <c r="E37" s="2">
        <v>901.4</v>
      </c>
      <c r="F37" s="2">
        <v>665.2</v>
      </c>
      <c r="G37" s="2">
        <v>835</v>
      </c>
      <c r="H37" s="2">
        <f>G37*103.6%</f>
        <v>865.0600000000001</v>
      </c>
      <c r="I37" s="2">
        <f>G37*103.6%</f>
        <v>865.0600000000001</v>
      </c>
      <c r="J37" s="2">
        <f>H37*107.1%</f>
        <v>926.4792600000001</v>
      </c>
      <c r="K37" s="2">
        <f>I37*107.1%</f>
        <v>926.4792600000001</v>
      </c>
      <c r="L37" s="2">
        <f>J37*107.2%</f>
        <v>993.1857667200002</v>
      </c>
      <c r="M37" s="2">
        <f>K37*107.2%</f>
        <v>993.1857667200002</v>
      </c>
    </row>
    <row r="38" spans="1:13" ht="27" customHeight="1">
      <c r="A38" s="13" t="s">
        <v>40</v>
      </c>
      <c r="B38" s="15" t="s">
        <v>41</v>
      </c>
      <c r="C38" s="8" t="s">
        <v>14</v>
      </c>
      <c r="D38" s="2" t="e">
        <v>#REF!</v>
      </c>
      <c r="E38" s="2">
        <v>432.8</v>
      </c>
      <c r="F38" s="2">
        <v>500</v>
      </c>
      <c r="G38" s="2">
        <v>575</v>
      </c>
      <c r="H38" s="2">
        <f>G38*1.15</f>
        <v>661.25</v>
      </c>
      <c r="I38" s="2">
        <f>G38*1.15</f>
        <v>661.25</v>
      </c>
      <c r="J38" s="2">
        <f>H38*1.14</f>
        <v>753.8249999999999</v>
      </c>
      <c r="K38" s="2">
        <f>I38*1.14</f>
        <v>753.8249999999999</v>
      </c>
      <c r="L38" s="2">
        <f>J38*1.14</f>
        <v>859.3604999999999</v>
      </c>
      <c r="M38" s="2">
        <f>K38*1.14</f>
        <v>859.3604999999999</v>
      </c>
    </row>
    <row r="39" spans="1:13" ht="27.75" customHeight="1">
      <c r="A39" s="13" t="s">
        <v>42</v>
      </c>
      <c r="B39" s="7" t="s">
        <v>72</v>
      </c>
      <c r="C39" s="8" t="s">
        <v>14</v>
      </c>
      <c r="D39" s="2">
        <v>2963.8338792000004</v>
      </c>
      <c r="E39" s="1">
        <v>4347.7</v>
      </c>
      <c r="F39" s="1">
        <v>4805.9</v>
      </c>
      <c r="G39" s="1">
        <v>5085.6</v>
      </c>
      <c r="H39" s="1">
        <f>G39*104.5%</f>
        <v>5314.452</v>
      </c>
      <c r="I39" s="1">
        <f>G39*104.5%</f>
        <v>5314.452</v>
      </c>
      <c r="J39" s="1">
        <f>H39*108.5%</f>
        <v>5766.18042</v>
      </c>
      <c r="K39" s="1">
        <f>I39*108.5%</f>
        <v>5766.18042</v>
      </c>
      <c r="L39" s="1">
        <f>J39*108.6%</f>
        <v>6262.071936119999</v>
      </c>
      <c r="M39" s="1">
        <f>K39*108.6%</f>
        <v>6262.071936119999</v>
      </c>
    </row>
    <row r="40" spans="1:13" ht="45">
      <c r="A40" s="13" t="s">
        <v>43</v>
      </c>
      <c r="B40" s="7" t="s">
        <v>44</v>
      </c>
      <c r="C40" s="8" t="s">
        <v>45</v>
      </c>
      <c r="D40" s="2">
        <v>8802.7</v>
      </c>
      <c r="E40" s="2">
        <v>13769.2</v>
      </c>
      <c r="F40" s="2">
        <v>15522.8</v>
      </c>
      <c r="G40" s="2">
        <v>16300</v>
      </c>
      <c r="H40" s="2">
        <f>G40*106.1%</f>
        <v>17294.3</v>
      </c>
      <c r="I40" s="2">
        <f>G40*106.1%</f>
        <v>17294.3</v>
      </c>
      <c r="J40" s="2">
        <f>H40*109.4%</f>
        <v>18919.964200000002</v>
      </c>
      <c r="K40" s="2">
        <f>I40*109.4%</f>
        <v>18919.964200000002</v>
      </c>
      <c r="L40" s="2">
        <f>J40*109.2%</f>
        <v>20660.600906400003</v>
      </c>
      <c r="M40" s="2">
        <f>K40*109.2%</f>
        <v>20660.600906400003</v>
      </c>
    </row>
    <row r="41" spans="1:13" ht="15">
      <c r="A41" s="13" t="s">
        <v>46</v>
      </c>
      <c r="B41" s="35" t="s">
        <v>47</v>
      </c>
      <c r="C41" s="36" t="s">
        <v>48</v>
      </c>
      <c r="D41" s="1">
        <v>99.9</v>
      </c>
      <c r="E41" s="1">
        <v>101.6</v>
      </c>
      <c r="F41" s="1">
        <v>101.1</v>
      </c>
      <c r="G41" s="1">
        <v>100.6</v>
      </c>
      <c r="H41" s="1">
        <v>100.4</v>
      </c>
      <c r="I41" s="1">
        <v>100.4</v>
      </c>
      <c r="J41" s="1">
        <v>100.2</v>
      </c>
      <c r="K41" s="1">
        <v>100.2</v>
      </c>
      <c r="L41" s="1">
        <v>100.1</v>
      </c>
      <c r="M41" s="1">
        <v>100.1</v>
      </c>
    </row>
    <row r="42" spans="1:13" ht="30">
      <c r="A42" s="13" t="s">
        <v>49</v>
      </c>
      <c r="B42" s="16" t="s">
        <v>73</v>
      </c>
      <c r="C42" s="36" t="s">
        <v>50</v>
      </c>
      <c r="D42" s="1">
        <v>28.058</v>
      </c>
      <c r="E42" s="1">
        <v>26.3</v>
      </c>
      <c r="F42" s="1">
        <v>25.8</v>
      </c>
      <c r="G42" s="1">
        <v>26</v>
      </c>
      <c r="H42" s="1">
        <v>25.9</v>
      </c>
      <c r="I42" s="1">
        <v>25.9</v>
      </c>
      <c r="J42" s="1">
        <v>25.4</v>
      </c>
      <c r="K42" s="1">
        <v>25.4</v>
      </c>
      <c r="L42" s="1">
        <v>25.1</v>
      </c>
      <c r="M42" s="1">
        <v>25.1</v>
      </c>
    </row>
    <row r="43" spans="1:13" ht="30">
      <c r="A43" s="13" t="s">
        <v>51</v>
      </c>
      <c r="B43" s="16" t="s">
        <v>52</v>
      </c>
      <c r="C43" s="36" t="s">
        <v>50</v>
      </c>
      <c r="D43" s="1">
        <v>0.769</v>
      </c>
      <c r="E43" s="17">
        <v>1.6</v>
      </c>
      <c r="F43" s="17">
        <v>1.6</v>
      </c>
      <c r="G43" s="17">
        <v>1.5</v>
      </c>
      <c r="H43" s="17">
        <v>1.4</v>
      </c>
      <c r="I43" s="17">
        <v>1.4</v>
      </c>
      <c r="J43" s="17">
        <v>1.4</v>
      </c>
      <c r="K43" s="1">
        <v>1.4</v>
      </c>
      <c r="L43" s="17">
        <v>1.3</v>
      </c>
      <c r="M43" s="1">
        <v>1.3</v>
      </c>
    </row>
    <row r="44" spans="1:13" ht="45">
      <c r="A44" s="13" t="s">
        <v>53</v>
      </c>
      <c r="B44" s="15" t="s">
        <v>54</v>
      </c>
      <c r="C44" s="37" t="s">
        <v>16</v>
      </c>
      <c r="D44" s="1">
        <v>1.25</v>
      </c>
      <c r="E44" s="18">
        <v>2.61</v>
      </c>
      <c r="F44" s="18">
        <v>2.44</v>
      </c>
      <c r="G44" s="18">
        <v>2.45</v>
      </c>
      <c r="H44" s="18">
        <v>2.24</v>
      </c>
      <c r="I44" s="18">
        <v>2.24</v>
      </c>
      <c r="J44" s="18">
        <v>2.24</v>
      </c>
      <c r="K44" s="18">
        <v>2.24</v>
      </c>
      <c r="L44" s="18">
        <v>2.2</v>
      </c>
      <c r="M44" s="18">
        <v>2.2</v>
      </c>
    </row>
    <row r="45" spans="1:13" ht="15">
      <c r="A45" s="13" t="s">
        <v>55</v>
      </c>
      <c r="B45" s="25" t="s">
        <v>56</v>
      </c>
      <c r="C45" s="37" t="s">
        <v>57</v>
      </c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30">
      <c r="A46" s="31" t="s">
        <v>58</v>
      </c>
      <c r="B46" s="7" t="s">
        <v>66</v>
      </c>
      <c r="C46" s="38" t="s">
        <v>59</v>
      </c>
      <c r="D46" s="19">
        <v>561</v>
      </c>
      <c r="E46" s="19">
        <v>665</v>
      </c>
      <c r="F46" s="19">
        <v>685</v>
      </c>
      <c r="G46" s="19">
        <v>690</v>
      </c>
      <c r="H46" s="19">
        <f>G46*1.03</f>
        <v>710.7</v>
      </c>
      <c r="I46" s="19">
        <f>G46*1.03</f>
        <v>710.7</v>
      </c>
      <c r="J46" s="19">
        <f>H46*1.02</f>
        <v>724.9140000000001</v>
      </c>
      <c r="K46" s="19">
        <f>I46*1.02</f>
        <v>724.9140000000001</v>
      </c>
      <c r="L46" s="19">
        <f>J46*1.01</f>
        <v>732.1631400000001</v>
      </c>
      <c r="M46" s="19">
        <f>K46*1.01</f>
        <v>732.1631400000001</v>
      </c>
    </row>
    <row r="47" spans="1:13" ht="15">
      <c r="A47" s="31" t="s">
        <v>60</v>
      </c>
      <c r="B47" s="7" t="s">
        <v>67</v>
      </c>
      <c r="C47" s="38"/>
      <c r="D47" s="19"/>
      <c r="E47" s="19">
        <v>3</v>
      </c>
      <c r="F47" s="19">
        <v>5</v>
      </c>
      <c r="G47" s="19">
        <v>5</v>
      </c>
      <c r="H47" s="19">
        <v>5</v>
      </c>
      <c r="I47" s="19">
        <v>5</v>
      </c>
      <c r="J47" s="19">
        <v>5</v>
      </c>
      <c r="K47" s="19">
        <v>5</v>
      </c>
      <c r="L47" s="19">
        <v>5</v>
      </c>
      <c r="M47" s="19">
        <v>5</v>
      </c>
    </row>
    <row r="48" spans="1:13" ht="60">
      <c r="A48" s="31" t="s">
        <v>62</v>
      </c>
      <c r="B48" s="16" t="s">
        <v>68</v>
      </c>
      <c r="C48" s="38" t="s">
        <v>61</v>
      </c>
      <c r="D48" s="19">
        <v>3862</v>
      </c>
      <c r="E48" s="25">
        <v>8059</v>
      </c>
      <c r="F48" s="19">
        <v>8100</v>
      </c>
      <c r="G48" s="19">
        <v>8220</v>
      </c>
      <c r="H48" s="19">
        <v>8220</v>
      </c>
      <c r="I48" s="19">
        <v>8220</v>
      </c>
      <c r="J48" s="19">
        <v>8220</v>
      </c>
      <c r="K48" s="19">
        <v>8220</v>
      </c>
      <c r="L48" s="19">
        <v>8220</v>
      </c>
      <c r="M48" s="19">
        <v>8220</v>
      </c>
    </row>
    <row r="49" spans="1:13" ht="45">
      <c r="A49" s="31" t="s">
        <v>64</v>
      </c>
      <c r="B49" s="16" t="s">
        <v>69</v>
      </c>
      <c r="C49" s="38" t="s">
        <v>61</v>
      </c>
      <c r="D49" s="19"/>
      <c r="E49" s="25">
        <v>1147</v>
      </c>
      <c r="F49" s="25">
        <v>1180</v>
      </c>
      <c r="G49" s="25">
        <v>1210</v>
      </c>
      <c r="H49" s="25">
        <v>1210</v>
      </c>
      <c r="I49" s="25">
        <v>1210</v>
      </c>
      <c r="J49" s="25">
        <v>1210</v>
      </c>
      <c r="K49" s="25">
        <v>1210</v>
      </c>
      <c r="L49" s="25">
        <v>1210</v>
      </c>
      <c r="M49" s="25">
        <v>1210</v>
      </c>
    </row>
    <row r="50" spans="1:13" ht="29.25" customHeight="1">
      <c r="A50" s="31" t="s">
        <v>74</v>
      </c>
      <c r="B50" s="7" t="s">
        <v>70</v>
      </c>
      <c r="C50" s="38" t="s">
        <v>63</v>
      </c>
      <c r="D50" s="1">
        <v>1045</v>
      </c>
      <c r="E50" s="1">
        <v>2160</v>
      </c>
      <c r="F50" s="1">
        <v>2224.8</v>
      </c>
      <c r="G50" s="1">
        <v>2291.5</v>
      </c>
      <c r="H50" s="1">
        <f>G50*1.03</f>
        <v>2360.245</v>
      </c>
      <c r="I50" s="1">
        <f aca="true" t="shared" si="2" ref="I50:M51">G50*1.03</f>
        <v>2360.245</v>
      </c>
      <c r="J50" s="1">
        <f t="shared" si="2"/>
        <v>2431.05235</v>
      </c>
      <c r="K50" s="1">
        <f t="shared" si="2"/>
        <v>2431.05235</v>
      </c>
      <c r="L50" s="1">
        <f t="shared" si="2"/>
        <v>2503.9839205</v>
      </c>
      <c r="M50" s="1">
        <f t="shared" si="2"/>
        <v>2503.9839205</v>
      </c>
    </row>
    <row r="51" spans="1:13" ht="30.75" customHeight="1">
      <c r="A51" s="31" t="s">
        <v>75</v>
      </c>
      <c r="B51" s="7" t="s">
        <v>71</v>
      </c>
      <c r="C51" s="38" t="s">
        <v>63</v>
      </c>
      <c r="D51" s="1"/>
      <c r="E51" s="26">
        <v>1229.9</v>
      </c>
      <c r="F51" s="1">
        <v>1266.8</v>
      </c>
      <c r="G51" s="1">
        <v>1304.8</v>
      </c>
      <c r="H51" s="1">
        <f>G51*1.03</f>
        <v>1343.944</v>
      </c>
      <c r="I51" s="1">
        <f t="shared" si="2"/>
        <v>1343.944</v>
      </c>
      <c r="J51" s="1">
        <f t="shared" si="2"/>
        <v>1384.26232</v>
      </c>
      <c r="K51" s="1">
        <f t="shared" si="2"/>
        <v>1384.26232</v>
      </c>
      <c r="L51" s="1">
        <f t="shared" si="2"/>
        <v>1425.7901896</v>
      </c>
      <c r="M51" s="1">
        <f t="shared" si="2"/>
        <v>1425.7901896</v>
      </c>
    </row>
    <row r="52" ht="15">
      <c r="A52" s="24"/>
    </row>
    <row r="53" ht="15">
      <c r="A53" s="24"/>
    </row>
    <row r="54" ht="15">
      <c r="A54" s="24"/>
    </row>
    <row r="55" ht="15">
      <c r="A55" s="24"/>
    </row>
    <row r="56" ht="15">
      <c r="A56" s="24"/>
    </row>
    <row r="57" ht="15">
      <c r="A57" s="24"/>
    </row>
    <row r="58" ht="15">
      <c r="A58" s="24"/>
    </row>
    <row r="59" ht="15">
      <c r="A59" s="24"/>
    </row>
    <row r="60" ht="15">
      <c r="A60" s="24"/>
    </row>
    <row r="61" ht="15">
      <c r="A61" s="24"/>
    </row>
    <row r="62" ht="15">
      <c r="A62" s="24"/>
    </row>
    <row r="63" ht="15">
      <c r="A63" s="24"/>
    </row>
    <row r="64" ht="15">
      <c r="A64" s="24"/>
    </row>
    <row r="65" ht="15">
      <c r="A65" s="24"/>
    </row>
    <row r="66" ht="15">
      <c r="A66" s="24"/>
    </row>
    <row r="67" ht="15">
      <c r="A67" s="24"/>
    </row>
    <row r="68" ht="15">
      <c r="A68" s="24"/>
    </row>
    <row r="69" ht="15">
      <c r="A69" s="24"/>
    </row>
    <row r="70" ht="15">
      <c r="A70" s="24"/>
    </row>
    <row r="71" ht="15">
      <c r="A71" s="24"/>
    </row>
    <row r="72" ht="15">
      <c r="A72" s="24"/>
    </row>
    <row r="73" ht="15">
      <c r="A73" s="24"/>
    </row>
    <row r="74" ht="15">
      <c r="A74" s="24"/>
    </row>
  </sheetData>
  <sheetProtection/>
  <mergeCells count="5">
    <mergeCell ref="A1:M1"/>
    <mergeCell ref="A2:M2"/>
    <mergeCell ref="H4:I4"/>
    <mergeCell ref="J4:K4"/>
    <mergeCell ref="L4:M4"/>
  </mergeCells>
  <printOptions/>
  <pageMargins left="0.5905511811023623" right="0.5905511811023623" top="0.984251968503937" bottom="0.5905511811023623" header="0.5118110236220472" footer="0.5118110236220472"/>
  <pageSetup fitToHeight="3" fitToWidth="1" horizontalDpi="600" verticalDpi="600" orientation="landscape" paperSize="9" scale="87" r:id="rId1"/>
  <rowBreaks count="2" manualBreakCount="2">
    <brk id="23" max="12" man="1"/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Краснопёрова</cp:lastModifiedBy>
  <cp:lastPrinted>2012-10-31T10:57:14Z</cp:lastPrinted>
  <dcterms:created xsi:type="dcterms:W3CDTF">2009-09-02T11:19:33Z</dcterms:created>
  <dcterms:modified xsi:type="dcterms:W3CDTF">2012-11-16T11:25:54Z</dcterms:modified>
  <cp:category/>
  <cp:version/>
  <cp:contentType/>
  <cp:contentStatus/>
</cp:coreProperties>
</file>