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charts/chart4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4.xml" ContentType="application/vnd.ms-excel.slicer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hidePivotFieldList="1" defaultThemeVersion="124226"/>
  <bookViews>
    <workbookView xWindow="720" yWindow="510" windowWidth="27555" windowHeight="12120"/>
  </bookViews>
  <sheets>
    <sheet name="Дашборд" sheetId="8" r:id="rId1"/>
    <sheet name="Данные" sheetId="1" state="hidden" r:id="rId2"/>
    <sheet name="Осн.парам" sheetId="5" state="hidden" r:id="rId3"/>
    <sheet name="Осн.парам (2)" sheetId="9" state="hidden" r:id="rId4"/>
    <sheet name="Осн.парам (3)" sheetId="10" state="hidden" r:id="rId5"/>
    <sheet name="Глоссарий" sheetId="11" r:id="rId6"/>
  </sheets>
  <definedNames>
    <definedName name="Срез_Год1">#N/A</definedName>
    <definedName name="Срез_Наименование">#N/A</definedName>
    <definedName name="Срез_Основные_параметры2">#N/A</definedName>
    <definedName name="Срез_Структура">#N/A</definedName>
  </definedNames>
  <calcPr calcId="145621"/>
  <pivotCaches>
    <pivotCache cacheId="0" r:id="rId7"/>
  </pivotCaches>
  <extLst>
    <ext xmlns:x14="http://schemas.microsoft.com/office/spreadsheetml/2009/9/main" uri="{BBE1A952-AA13-448e-AADC-164F8A28A991}">
      <x14:slicerCaches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F143" i="1" l="1"/>
  <c r="F142" i="1"/>
  <c r="F141" i="1"/>
  <c r="F140" i="1"/>
  <c r="F139" i="1"/>
  <c r="F138" i="1"/>
  <c r="F113" i="1"/>
  <c r="F112" i="1"/>
  <c r="F111" i="1"/>
  <c r="F107" i="1"/>
  <c r="F106" i="1"/>
  <c r="F105" i="1"/>
  <c r="F101" i="1"/>
  <c r="F100" i="1"/>
  <c r="F99" i="1"/>
  <c r="F98" i="1"/>
  <c r="F97" i="1"/>
  <c r="F96" i="1"/>
  <c r="F95" i="1"/>
  <c r="F94" i="1"/>
  <c r="F93" i="1"/>
  <c r="F89" i="1"/>
  <c r="F88" i="1"/>
  <c r="F87" i="1"/>
  <c r="F77" i="1"/>
  <c r="F76" i="1"/>
  <c r="F75" i="1"/>
  <c r="F74" i="1"/>
  <c r="F73" i="1"/>
  <c r="F72" i="1"/>
  <c r="F71" i="1"/>
  <c r="F70" i="1"/>
  <c r="F69" i="1"/>
  <c r="F68" i="1"/>
  <c r="F67" i="1"/>
  <c r="F66" i="1"/>
  <c r="F59" i="1"/>
  <c r="F58" i="1"/>
  <c r="F57" i="1"/>
  <c r="F54" i="1"/>
  <c r="F47" i="1"/>
  <c r="F46" i="1"/>
  <c r="F45" i="1"/>
  <c r="F44" i="1"/>
  <c r="F43" i="1"/>
  <c r="F42" i="1"/>
  <c r="F38" i="1" l="1"/>
  <c r="F25" i="1"/>
  <c r="F12" i="1"/>
</calcChain>
</file>

<file path=xl/sharedStrings.xml><?xml version="1.0" encoding="utf-8"?>
<sst xmlns="http://schemas.openxmlformats.org/spreadsheetml/2006/main" count="560" uniqueCount="74">
  <si>
    <t>Год</t>
  </si>
  <si>
    <t>Основные параметры</t>
  </si>
  <si>
    <t>Сумма</t>
  </si>
  <si>
    <t>Доходы</t>
  </si>
  <si>
    <t>НДФЛ</t>
  </si>
  <si>
    <t>Акцизы на нефтепродукты</t>
  </si>
  <si>
    <t>Налоги на совокупный доход</t>
  </si>
  <si>
    <t>Налог на имущество физических лиц</t>
  </si>
  <si>
    <t>Земельный налог</t>
  </si>
  <si>
    <t>Государственная пошлина</t>
  </si>
  <si>
    <t>Налоговые доходы</t>
  </si>
  <si>
    <t>Неналоговые доходы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</si>
  <si>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</si>
  <si>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</si>
  <si>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</si>
  <si>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Дотация</t>
  </si>
  <si>
    <t>Субсидии</t>
  </si>
  <si>
    <t>Субвенции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</si>
  <si>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</si>
  <si>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</si>
  <si>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Расходы</t>
  </si>
  <si>
    <t>Развитие образования и воспитание</t>
  </si>
  <si>
    <t>Общегосударственные расходы</t>
  </si>
  <si>
    <t>Образование</t>
  </si>
  <si>
    <t>Социальная политика</t>
  </si>
  <si>
    <t>Сохранение здоровья и формирование здорового образа жизни</t>
  </si>
  <si>
    <t>Физическая культура и спорт</t>
  </si>
  <si>
    <t>Развитие культуры</t>
  </si>
  <si>
    <t>Культура, кинематография</t>
  </si>
  <si>
    <t>Социальная поддержка населения</t>
  </si>
  <si>
    <t>Создание условий для устойчивого экономического развития</t>
  </si>
  <si>
    <t>Национальная экономика</t>
  </si>
  <si>
    <t>Предупреждение и ликвидация последствий чрезвычайных ситуаций, реализация мер пожарной безопасности</t>
  </si>
  <si>
    <t>Национальная безопасность и правоохранительная деятельность</t>
  </si>
  <si>
    <t>Городское хозяйство</t>
  </si>
  <si>
    <t>Жилищно-коммунальное хозяйство</t>
  </si>
  <si>
    <t>Энергосбережение и повышение энергетической эффективности</t>
  </si>
  <si>
    <t>Муниципальное управление</t>
  </si>
  <si>
    <t>Управление муниципальными финансами муниципального образования "Город Сарапул"</t>
  </si>
  <si>
    <t>Обслуживание государственного и муниципального долга</t>
  </si>
  <si>
    <t>Условно утвержденные расходы</t>
  </si>
  <si>
    <t>Управление муниципальным имуществом</t>
  </si>
  <si>
    <t xml:space="preserve">Безопасность муниципального образования "Город Сарапул" </t>
  </si>
  <si>
    <t>Формирование современной городской среды</t>
  </si>
  <si>
    <t>Профилактика терроризма</t>
  </si>
  <si>
    <t>Непрограммные направления деятельности</t>
  </si>
  <si>
    <t>Дефицит</t>
  </si>
  <si>
    <t>Кредиты кредитных организаций</t>
  </si>
  <si>
    <t>Получение</t>
  </si>
  <si>
    <t>Погашение</t>
  </si>
  <si>
    <t>Бюджетные кредиты</t>
  </si>
  <si>
    <t>Остатки средств на счетах по учёту средств бюджета</t>
  </si>
  <si>
    <t>Сумма, тыс. руб.</t>
  </si>
  <si>
    <t>(Все)</t>
  </si>
  <si>
    <t>Основные параметры, тыс.руб.</t>
  </si>
  <si>
    <t>Сумма по полю Сумма</t>
  </si>
  <si>
    <t>Названия строк</t>
  </si>
  <si>
    <t>Общий итог</t>
  </si>
  <si>
    <t>Наименование</t>
  </si>
  <si>
    <t>Структура</t>
  </si>
  <si>
    <t>Остатки</t>
  </si>
  <si>
    <t>Для получения интерактивных данных удаляйте фильтр</t>
  </si>
  <si>
    <t>и выбирайте другой показатель</t>
  </si>
  <si>
    <r>
      <t xml:space="preserve">Бюджет </t>
    </r>
    <r>
      <rPr>
        <sz val="14"/>
        <color rgb="FF000000"/>
        <rFont val="Calibri"/>
        <family val="2"/>
        <charset val="204"/>
        <scheme val="minor"/>
      </rPr>
      <t>- форма образования и расходования денежных средств, предназначенных для финансового обеспечения задач и функций государства и местного самоуправления;</t>
    </r>
  </si>
  <si>
    <r>
      <t xml:space="preserve">Бюджет муниципального образования </t>
    </r>
    <r>
      <rPr>
        <i/>
        <sz val="14"/>
        <color theme="1"/>
        <rFont val="Calibri"/>
        <family val="2"/>
        <charset val="204"/>
        <scheme val="minor"/>
      </rPr>
      <t xml:space="preserve">- </t>
    </r>
    <r>
      <rPr>
        <sz val="14"/>
        <color rgb="FF000000"/>
        <rFont val="Calibri"/>
        <family val="2"/>
        <charset val="204"/>
        <scheme val="minor"/>
      </rPr>
      <t>фонд денежных средств, предназначенный для финансирования функций, отнесенных к предметам ведения местного самоуправления</t>
    </r>
  </si>
  <si>
    <r>
      <t xml:space="preserve">Доходы бюджета </t>
    </r>
    <r>
      <rPr>
        <sz val="14"/>
        <color rgb="FF000000"/>
        <rFont val="Calibri"/>
        <family val="2"/>
        <charset val="204"/>
        <scheme val="minor"/>
      </rPr>
      <t>- поступающие в бюджет денежные средства;</t>
    </r>
  </si>
  <si>
    <r>
      <t xml:space="preserve">Расходы бюджета </t>
    </r>
    <r>
      <rPr>
        <sz val="14"/>
        <color rgb="FF000000"/>
        <rFont val="Calibri"/>
        <family val="2"/>
        <charset val="204"/>
        <scheme val="minor"/>
      </rPr>
      <t>- выплачиваемые из бюджета денежные средства;</t>
    </r>
  </si>
  <si>
    <r>
      <t xml:space="preserve">Дефицит бюджета </t>
    </r>
    <r>
      <rPr>
        <sz val="14"/>
        <color rgb="FF000000"/>
        <rFont val="Calibri"/>
        <family val="2"/>
        <charset val="204"/>
        <scheme val="minor"/>
      </rPr>
      <t>- превышение расходов бюджета над его доходами;</t>
    </r>
  </si>
  <si>
    <r>
      <t xml:space="preserve">Профицит бюджета </t>
    </r>
    <r>
      <rPr>
        <sz val="14"/>
        <color rgb="FF000000"/>
        <rFont val="Calibri"/>
        <family val="2"/>
        <charset val="204"/>
        <scheme val="minor"/>
      </rPr>
      <t>- превышение доходов бюджета над его расходами;</t>
    </r>
  </si>
  <si>
    <r>
      <t xml:space="preserve">Государственный или муниципальный долг </t>
    </r>
    <r>
      <rPr>
        <sz val="14"/>
        <color rgb="FF000000"/>
        <rFont val="Calibri"/>
        <family val="2"/>
        <charset val="204"/>
        <scheme val="minor"/>
      </rPr>
      <t>- обязательства, возникающие из государственных или муниципальных заимствований, гарантий по обязательствам третьих лиц, другие обязательства в соответствии с видами долговых обязательств, установленными Бюджетным  Кодексом РФ, принятые на себя Российской Федерацией, субъектом Российской Федерации или муниципальным образованием</t>
    </r>
  </si>
  <si>
    <r>
      <t xml:space="preserve">Межбюджетные трансферты </t>
    </r>
    <r>
      <rPr>
        <sz val="14"/>
        <color rgb="FF000000"/>
        <rFont val="Calibri"/>
        <family val="2"/>
        <charset val="204"/>
      </rPr>
      <t>- средства, предоставляемые одним бюджетом бюджетной системы Российской Федерации другому бюджету бюджетной системы Российской Федерации</t>
    </r>
  </si>
  <si>
    <r>
      <t>Дотации</t>
    </r>
    <r>
      <rPr>
        <sz val="12"/>
        <color rgb="FF000000"/>
        <rFont val="Calibri"/>
        <family val="2"/>
        <charset val="204"/>
      </rPr>
      <t xml:space="preserve"> - </t>
    </r>
    <r>
      <rPr>
        <sz val="14"/>
        <color rgb="FF000000"/>
        <rFont val="Calibri"/>
        <family val="2"/>
        <charset val="204"/>
      </rPr>
      <t>межбюджетные трансферты, предоставляемые на безвозмездной и безвозвратной основе без установления направлений и (или) условий их использования;</t>
    </r>
  </si>
  <si>
    <r>
      <t xml:space="preserve">Субсидии </t>
    </r>
    <r>
      <rPr>
        <sz val="14"/>
        <color rgb="FF000000"/>
        <rFont val="Calibri"/>
        <family val="2"/>
        <charset val="204"/>
      </rPr>
      <t>- межбюджетные трансферты, предоставляемые бюджетам муниципальных образований в целях софинансирования расходных обязательств, возникающих при выполнении полномочий органов местного самоуправления по вопросам местного значения;</t>
    </r>
  </si>
  <si>
    <r>
      <t xml:space="preserve">Субвенции </t>
    </r>
    <r>
      <rPr>
        <i/>
        <sz val="16"/>
        <color rgb="FF000000"/>
        <rFont val="Calibri"/>
        <family val="2"/>
        <charset val="204"/>
      </rPr>
      <t>-</t>
    </r>
    <r>
      <rPr>
        <b/>
        <i/>
        <sz val="16"/>
        <color rgb="FF000000"/>
        <rFont val="Calibri"/>
        <family val="2"/>
        <charset val="204"/>
      </rPr>
      <t xml:space="preserve"> </t>
    </r>
    <r>
      <rPr>
        <sz val="14"/>
        <color rgb="FF000000"/>
        <rFont val="Calibri"/>
        <family val="2"/>
        <charset val="204"/>
      </rPr>
      <t>межбюджетные трансферты, предоставляемые местным бюджетам в целях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</si>
</sst>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6"/>
      <color rgb="FF3333FF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4"/>
      <color rgb="FF3333FF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6"/>
      <color rgb="FF3333FF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/>
      <sz val="16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0" borderId="3" xfId="0" applyNumberFormat="1" applyBorder="1"/>
    <xf numFmtId="164" fontId="0" fillId="2" borderId="3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164" fontId="0" fillId="0" borderId="9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</cellXfs>
  <cellStyles count="1">
    <cellStyle name="Обычный" xfId="0" builtinId="0"/>
  </cellStyles>
  <dxfs count="9">
    <dxf>
      <numFmt numFmtId="164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microsoft.com/office/2007/relationships/slicerCache" Target="slicerCaches/slicerCache3.xml"/><Relationship Id="rId4" Type="http://schemas.openxmlformats.org/officeDocument/2006/relationships/worksheet" Target="worksheets/sheet4.xml"/><Relationship Id="rId9" Type="http://schemas.microsoft.com/office/2007/relationships/slicerCache" Target="slicerCaches/slicerCache2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для граждан_г.Сарапул.xlsx]Осн.парам!СТ_Осн.парам.</c:name>
    <c:fmtId val="15"/>
  </c:pivotSource>
  <c:chart>
    <c:title>
      <c:tx>
        <c:strRef>
          <c:f>Осн.парам!$B$2</c:f>
          <c:strCache>
            <c:ptCount val="1"/>
            <c:pt idx="0">
              <c:v>Основные параметры, тыс.руб.</c:v>
            </c:pt>
          </c:strCache>
        </c:strRef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  <c:dLbl>
          <c:idx val="0"/>
          <c:layout/>
          <c:numFmt formatCode="#,##0.00" sourceLinked="0"/>
          <c:spPr/>
          <c:txPr>
            <a:bodyPr/>
            <a:lstStyle/>
            <a:p>
              <a:pPr>
                <a:defRPr sz="1400" b="1" i="0" baseline="0"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Осн.парам!$B$2</c:f>
              <c:strCache>
                <c:ptCount val="1"/>
                <c:pt idx="0">
                  <c:v>Итог</c:v>
                </c:pt>
              </c:strCache>
            </c:strRef>
          </c:tx>
          <c:dLbls>
            <c:numFmt formatCode="#,##0.00" sourceLinked="0"/>
            <c:spPr/>
            <c:txPr>
              <a:bodyPr/>
              <a:lstStyle/>
              <a:p>
                <a:pPr>
                  <a:defRPr sz="1400"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Осн.парам!$B$2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Осн.парам!$B$2</c:f>
              <c:numCache>
                <c:formatCode>General</c:formatCode>
                <c:ptCount val="3"/>
                <c:pt idx="0">
                  <c:v>2203839.9</c:v>
                </c:pt>
                <c:pt idx="1">
                  <c:v>2424382.9</c:v>
                </c:pt>
                <c:pt idx="2">
                  <c:v>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 sz="11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[дашборд Бюджет для граждан_г.Сарапул.xlsx]Осн.парам (2)!СТ_Осн.парам.</c:name>
    <c:fmtId val="19"/>
  </c:pivotSource>
  <c:chart>
    <c:title>
      <c:tx>
        <c:strRef>
          <c:f>'Осн.парам (2)'!$C$4</c:f>
          <c:strCache>
            <c:ptCount val="1"/>
            <c:pt idx="0">
              <c:v>Расходы</c:v>
            </c:pt>
          </c:strCache>
        </c:strRef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200" b="1" i="0" baseline="0"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'Осн.парам (2)'!$C$4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1" i="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'Осн.парам (2)'!$C$4</c:f>
              <c:strCache>
                <c:ptCount val="15"/>
                <c:pt idx="0">
                  <c:v>Безопасность муниципального образования "Город Сарапул" </c:v>
                </c:pt>
                <c:pt idx="1">
                  <c:v>Городское хозяйство</c:v>
                </c:pt>
                <c:pt idx="2">
                  <c:v>Муниципальное управление</c:v>
                </c:pt>
                <c:pt idx="3">
                  <c:v>Непрограммные направления деятельности</c:v>
                </c:pt>
                <c:pt idx="4">
                  <c:v>Предупреждение и ликвидация последствий чрезвычайных ситуаций, реализация мер пожарной безопасности</c:v>
                </c:pt>
                <c:pt idx="5">
                  <c:v>Профилактика терроризма</c:v>
                </c:pt>
                <c:pt idx="6">
                  <c:v>Развитие культуры</c:v>
                </c:pt>
                <c:pt idx="7">
                  <c:v>Развитие образования и воспитание</c:v>
                </c:pt>
                <c:pt idx="8">
                  <c:v>Создание условий для устойчивого экономического развития</c:v>
                </c:pt>
                <c:pt idx="9">
                  <c:v>Сохранение здоровья и формирование здорового образа жизни</c:v>
                </c:pt>
                <c:pt idx="10">
                  <c:v>Социальная поддержка населения</c:v>
                </c:pt>
                <c:pt idx="11">
                  <c:v>Управление муниципальным имуществом</c:v>
                </c:pt>
                <c:pt idx="12">
                  <c:v>Управление муниципальными финансами муниципального образования "Город Сарапул"</c:v>
                </c:pt>
                <c:pt idx="13">
                  <c:v>Формирование современной городской среды</c:v>
                </c:pt>
                <c:pt idx="14">
                  <c:v>Энергосбережение и повышение энергетической эффективности</c:v>
                </c:pt>
              </c:strCache>
            </c:strRef>
          </c:cat>
          <c:val>
            <c:numRef>
              <c:f>'Осн.парам (2)'!$C$4</c:f>
              <c:numCache>
                <c:formatCode>General</c:formatCode>
                <c:ptCount val="15"/>
                <c:pt idx="0">
                  <c:v>5245</c:v>
                </c:pt>
                <c:pt idx="1">
                  <c:v>302767.40000000002</c:v>
                </c:pt>
                <c:pt idx="2">
                  <c:v>59101.8</c:v>
                </c:pt>
                <c:pt idx="3">
                  <c:v>146876.79999999999</c:v>
                </c:pt>
                <c:pt idx="4">
                  <c:v>6728</c:v>
                </c:pt>
                <c:pt idx="5">
                  <c:v>30</c:v>
                </c:pt>
                <c:pt idx="6">
                  <c:v>199201.3</c:v>
                </c:pt>
                <c:pt idx="7">
                  <c:v>1317768.8</c:v>
                </c:pt>
                <c:pt idx="8">
                  <c:v>1002</c:v>
                </c:pt>
                <c:pt idx="9">
                  <c:v>262149.09999999998</c:v>
                </c:pt>
                <c:pt idx="10">
                  <c:v>22488.400000000001</c:v>
                </c:pt>
                <c:pt idx="11">
                  <c:v>5755.4</c:v>
                </c:pt>
                <c:pt idx="12">
                  <c:v>65143.600000000006</c:v>
                </c:pt>
                <c:pt idx="13">
                  <c:v>29275.3</c:v>
                </c:pt>
                <c:pt idx="14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1062528"/>
        <c:axId val="138992256"/>
      </c:barChart>
      <c:valAx>
        <c:axId val="138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1062528"/>
        <c:crosses val="autoZero"/>
        <c:crossBetween val="between"/>
      </c:valAx>
      <c:catAx>
        <c:axId val="141062528"/>
        <c:scaling>
          <c:orientation val="minMax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 sz="1200" b="1" i="0" baseline="0"/>
            </a:pPr>
            <a:endParaRPr lang="ru-RU"/>
          </a:p>
        </c:txPr>
        <c:crossAx val="138992256"/>
        <c:crosses val="autoZero"/>
        <c:auto val="1"/>
        <c:lblAlgn val="ctr"/>
        <c:lblOffset val="100"/>
        <c:tickLblSkip val="1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[дашборд Бюджет для граждан_г.Сарапул.xlsx]Осн.парам (3)!СТ_МП</c:name>
    <c:fmtId val="11"/>
  </c:pivotSource>
  <c:chart>
    <c:title>
      <c:tx>
        <c:rich>
          <a:bodyPr/>
          <a:lstStyle/>
          <a:p>
            <a:pPr>
              <a:defRPr sz="1800"/>
            </a:pPr>
            <a:r>
              <a:rPr lang="ru-RU" sz="1800"/>
              <a:t>Структура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spPr>
          <a:gradFill flip="none" rotWithShape="1">
            <a:gsLst>
              <a:gs pos="0">
                <a:srgbClr val="F79646">
                  <a:lumMod val="75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2700000" scaled="1"/>
            <a:tileRect/>
          </a:gradFill>
          <a:ln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a:ln>
        </c:spPr>
        <c:marker>
          <c:symbol val="none"/>
        </c:marker>
        <c:dLbl>
          <c:idx val="0"/>
          <c:layout/>
          <c:spPr>
            <a:noFill/>
            <a:ln>
              <a:noFill/>
            </a:ln>
          </c:spPr>
          <c:txPr>
            <a:bodyPr/>
            <a:lstStyle/>
            <a:p>
              <a:pPr>
                <a:defRPr/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'Осн.парам (3)'!$B$5</c:f>
              <c:strCache>
                <c:ptCount val="1"/>
                <c:pt idx="0">
                  <c:v>Итог</c:v>
                </c:pt>
              </c:strCache>
            </c:strRef>
          </c:tx>
          <c:spPr>
            <a:gradFill flip="none" rotWithShape="1">
              <a:gsLst>
                <a:gs pos="0">
                  <a:srgbClr val="F79646">
                    <a:lumMod val="75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ln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'Осн.парам (3)'!$A$6:$A$16</c:f>
              <c:strCache>
                <c:ptCount val="10"/>
                <c:pt idx="0">
                  <c:v>Жилищно-коммунальное хозяйство</c:v>
                </c:pt>
                <c:pt idx="1">
                  <c:v>Культура, кинематография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Образование</c:v>
                </c:pt>
                <c:pt idx="5">
                  <c:v>Обслуживание государственного и муниципального долга</c:v>
                </c:pt>
                <c:pt idx="6">
                  <c:v>Общегосударственные расходы</c:v>
                </c:pt>
                <c:pt idx="7">
                  <c:v>Социальная политика</c:v>
                </c:pt>
                <c:pt idx="8">
                  <c:v>Условно утвержденные расходы</c:v>
                </c:pt>
                <c:pt idx="9">
                  <c:v>Физическая культура и спорт</c:v>
                </c:pt>
              </c:strCache>
            </c:strRef>
          </c:cat>
          <c:val>
            <c:numRef>
              <c:f>'Осн.парам (3)'!$B$6:$B$16</c:f>
              <c:numCache>
                <c:formatCode>General</c:formatCode>
                <c:ptCount val="10"/>
                <c:pt idx="0">
                  <c:v>241159.5</c:v>
                </c:pt>
                <c:pt idx="1">
                  <c:v>198411.3</c:v>
                </c:pt>
                <c:pt idx="2">
                  <c:v>11963</c:v>
                </c:pt>
                <c:pt idx="3">
                  <c:v>110887.59999999999</c:v>
                </c:pt>
                <c:pt idx="4">
                  <c:v>1326465.5999999999</c:v>
                </c:pt>
                <c:pt idx="5">
                  <c:v>4817.3</c:v>
                </c:pt>
                <c:pt idx="6">
                  <c:v>253906.00000000003</c:v>
                </c:pt>
                <c:pt idx="7">
                  <c:v>28961</c:v>
                </c:pt>
                <c:pt idx="8">
                  <c:v>0</c:v>
                </c:pt>
                <c:pt idx="9">
                  <c:v>247811.6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96832"/>
        <c:axId val="141098368"/>
      </c:barChart>
      <c:catAx>
        <c:axId val="141096832"/>
        <c:scaling>
          <c:orientation val="minMax"/>
        </c:scaling>
        <c:delete val="0"/>
        <c:axPos val="l"/>
        <c:majorTickMark val="out"/>
        <c:minorTickMark val="none"/>
        <c:tickLblPos val="nextTo"/>
        <c:crossAx val="141098368"/>
        <c:crosses val="autoZero"/>
        <c:auto val="1"/>
        <c:lblAlgn val="ctr"/>
        <c:lblOffset val="1000"/>
        <c:noMultiLvlLbl val="0"/>
      </c:catAx>
      <c:valAx>
        <c:axId val="1410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 i="0" baseline="0"/>
            </a:pPr>
            <a:endParaRPr lang="ru-RU"/>
          </a:p>
        </c:txPr>
        <c:crossAx val="141096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 b="1" i="0" baseline="0"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для граждан_г.Сарапул.xlsx]Осн.парам!СТ_Осн.парам.</c:name>
    <c:fmtId val="0"/>
  </c:pivotSource>
  <c:chart>
    <c:title>
      <c:tx>
        <c:strRef>
          <c:f>Осн.парам!$B$2</c:f>
          <c:strCache>
            <c:ptCount val="1"/>
            <c:pt idx="0">
              <c:v>Основные параметры, тыс.руб.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Осн.парам!$B$2</c:f>
              <c:strCache>
                <c:ptCount val="1"/>
                <c:pt idx="0">
                  <c:v>Итог</c:v>
                </c:pt>
              </c:strCache>
            </c:strRef>
          </c:tx>
          <c:cat>
            <c:strRef>
              <c:f>Осн.парам!$B$2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Осн.парам!$B$2</c:f>
              <c:numCache>
                <c:formatCode>General</c:formatCode>
                <c:ptCount val="3"/>
                <c:pt idx="0">
                  <c:v>2203839.9</c:v>
                </c:pt>
                <c:pt idx="1">
                  <c:v>2424382.9</c:v>
                </c:pt>
                <c:pt idx="2">
                  <c:v>60000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для граждан_г.Сарапул.xlsx]Осн.парам (2)!СТ_Осн.парам.</c:name>
    <c:fmtId val="16"/>
  </c:pivotSource>
  <c:chart>
    <c:title>
      <c:tx>
        <c:strRef>
          <c:f>'Осн.парам (2)'!$C$4</c:f>
          <c:strCache>
            <c:ptCount val="1"/>
            <c:pt idx="0">
              <c:v>Расходы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'Осн.парам (2)'!$C$4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cat>
            <c:strRef>
              <c:f>'Осн.парам (2)'!$C$4</c:f>
              <c:strCache>
                <c:ptCount val="15"/>
                <c:pt idx="0">
                  <c:v>Безопасность муниципального образования "Город Сарапул" </c:v>
                </c:pt>
                <c:pt idx="1">
                  <c:v>Городское хозяйство</c:v>
                </c:pt>
                <c:pt idx="2">
                  <c:v>Муниципальное управление</c:v>
                </c:pt>
                <c:pt idx="3">
                  <c:v>Непрограммные направления деятельности</c:v>
                </c:pt>
                <c:pt idx="4">
                  <c:v>Предупреждение и ликвидация последствий чрезвычайных ситуаций, реализация мер пожарной безопасности</c:v>
                </c:pt>
                <c:pt idx="5">
                  <c:v>Профилактика терроризма</c:v>
                </c:pt>
                <c:pt idx="6">
                  <c:v>Развитие культуры</c:v>
                </c:pt>
                <c:pt idx="7">
                  <c:v>Развитие образования и воспитание</c:v>
                </c:pt>
                <c:pt idx="8">
                  <c:v>Создание условий для устойчивого экономического развития</c:v>
                </c:pt>
                <c:pt idx="9">
                  <c:v>Сохранение здоровья и формирование здорового образа жизни</c:v>
                </c:pt>
                <c:pt idx="10">
                  <c:v>Социальная поддержка населения</c:v>
                </c:pt>
                <c:pt idx="11">
                  <c:v>Управление муниципальным имуществом</c:v>
                </c:pt>
                <c:pt idx="12">
                  <c:v>Управление муниципальными финансами муниципального образования "Город Сарапул"</c:v>
                </c:pt>
                <c:pt idx="13">
                  <c:v>Формирование современной городской среды</c:v>
                </c:pt>
                <c:pt idx="14">
                  <c:v>Энергосбережение и повышение энергетической эффективности</c:v>
                </c:pt>
              </c:strCache>
            </c:strRef>
          </c:cat>
          <c:val>
            <c:numRef>
              <c:f>'Осн.парам (2)'!$C$4</c:f>
              <c:numCache>
                <c:formatCode>General</c:formatCode>
                <c:ptCount val="15"/>
                <c:pt idx="0">
                  <c:v>5245</c:v>
                </c:pt>
                <c:pt idx="1">
                  <c:v>302767.40000000002</c:v>
                </c:pt>
                <c:pt idx="2">
                  <c:v>59101.8</c:v>
                </c:pt>
                <c:pt idx="3">
                  <c:v>146876.79999999999</c:v>
                </c:pt>
                <c:pt idx="4">
                  <c:v>6728</c:v>
                </c:pt>
                <c:pt idx="5">
                  <c:v>30</c:v>
                </c:pt>
                <c:pt idx="6">
                  <c:v>199201.3</c:v>
                </c:pt>
                <c:pt idx="7">
                  <c:v>1317768.8</c:v>
                </c:pt>
                <c:pt idx="8">
                  <c:v>1002</c:v>
                </c:pt>
                <c:pt idx="9">
                  <c:v>262149.09999999998</c:v>
                </c:pt>
                <c:pt idx="10">
                  <c:v>22488.400000000001</c:v>
                </c:pt>
                <c:pt idx="11">
                  <c:v>5755.4</c:v>
                </c:pt>
                <c:pt idx="12">
                  <c:v>65143.600000000006</c:v>
                </c:pt>
                <c:pt idx="13">
                  <c:v>29275.3</c:v>
                </c:pt>
                <c:pt idx="14">
                  <c:v>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0944128"/>
        <c:axId val="140913664"/>
      </c:barChart>
      <c:valAx>
        <c:axId val="1409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0944128"/>
        <c:crosses val="autoZero"/>
        <c:crossBetween val="between"/>
      </c:valAx>
      <c:catAx>
        <c:axId val="140944128"/>
        <c:scaling>
          <c:orientation val="minMax"/>
        </c:scaling>
        <c:delete val="0"/>
        <c:axPos val="l"/>
        <c:majorTickMark val="out"/>
        <c:minorTickMark val="none"/>
        <c:tickLblPos val="nextTo"/>
        <c:crossAx val="1409136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Бюджет для граждан_г.Сарапул.xlsx]Осн.парам (3)!СТ_МП</c:name>
    <c:fmtId val="1"/>
  </c:pivotSource>
  <c:chart>
    <c:title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'Осн.парам (3)'!$B$5</c:f>
              <c:strCache>
                <c:ptCount val="1"/>
                <c:pt idx="0">
                  <c:v>Итог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'Осн.парам (3)'!$A$6:$A$16</c:f>
              <c:strCache>
                <c:ptCount val="10"/>
                <c:pt idx="0">
                  <c:v>Жилищно-коммунальное хозяйство</c:v>
                </c:pt>
                <c:pt idx="1">
                  <c:v>Культура, кинематография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Образование</c:v>
                </c:pt>
                <c:pt idx="5">
                  <c:v>Обслуживание государственного и муниципального долга</c:v>
                </c:pt>
                <c:pt idx="6">
                  <c:v>Общегосударственные расходы</c:v>
                </c:pt>
                <c:pt idx="7">
                  <c:v>Социальная политика</c:v>
                </c:pt>
                <c:pt idx="8">
                  <c:v>Условно утвержденные расходы</c:v>
                </c:pt>
                <c:pt idx="9">
                  <c:v>Физическая культура и спорт</c:v>
                </c:pt>
              </c:strCache>
            </c:strRef>
          </c:cat>
          <c:val>
            <c:numRef>
              <c:f>'Осн.парам (3)'!$B$6:$B$16</c:f>
              <c:numCache>
                <c:formatCode>General</c:formatCode>
                <c:ptCount val="10"/>
                <c:pt idx="0">
                  <c:v>241159.5</c:v>
                </c:pt>
                <c:pt idx="1">
                  <c:v>198411.3</c:v>
                </c:pt>
                <c:pt idx="2">
                  <c:v>11963</c:v>
                </c:pt>
                <c:pt idx="3">
                  <c:v>110887.59999999999</c:v>
                </c:pt>
                <c:pt idx="4">
                  <c:v>1326465.5999999999</c:v>
                </c:pt>
                <c:pt idx="5">
                  <c:v>4817.3</c:v>
                </c:pt>
                <c:pt idx="6">
                  <c:v>253906.00000000003</c:v>
                </c:pt>
                <c:pt idx="7">
                  <c:v>28961</c:v>
                </c:pt>
                <c:pt idx="8">
                  <c:v>0</c:v>
                </c:pt>
                <c:pt idx="9">
                  <c:v>247811.6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90400"/>
        <c:axId val="147027072"/>
      </c:barChart>
      <c:catAx>
        <c:axId val="146390400"/>
        <c:scaling>
          <c:orientation val="minMax"/>
        </c:scaling>
        <c:delete val="0"/>
        <c:axPos val="l"/>
        <c:majorTickMark val="out"/>
        <c:minorTickMark val="none"/>
        <c:tickLblPos val="nextTo"/>
        <c:crossAx val="147027072"/>
        <c:crosses val="autoZero"/>
        <c:auto val="1"/>
        <c:lblAlgn val="ctr"/>
        <c:lblOffset val="1000"/>
        <c:noMultiLvlLbl val="0"/>
      </c:catAx>
      <c:valAx>
        <c:axId val="14702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639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369095</xdr:colOff>
      <xdr:row>0</xdr:row>
      <xdr:rowOff>119062</xdr:rowOff>
    </xdr:from>
    <xdr:to>
      <xdr:col>14</xdr:col>
      <xdr:colOff>15308</xdr:colOff>
      <xdr:row>19</xdr:row>
      <xdr:rowOff>44223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61913</xdr:colOff>
      <xdr:row>1</xdr:row>
      <xdr:rowOff>7145</xdr:rowOff>
    </xdr:from>
    <xdr:to>
      <xdr:col>3</xdr:col>
      <xdr:colOff>61913</xdr:colOff>
      <xdr:row>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Год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913" y="197645"/>
              <a:ext cx="1809750" cy="11834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43656</xdr:colOff>
      <xdr:row>9</xdr:row>
      <xdr:rowOff>59533</xdr:rowOff>
    </xdr:from>
    <xdr:to>
      <xdr:col>3</xdr:col>
      <xdr:colOff>50800</xdr:colOff>
      <xdr:row>15</xdr:row>
      <xdr:rowOff>107157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2" name="Основные параметры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ые параметры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656" y="1774033"/>
              <a:ext cx="1816894" cy="11906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3</xdr:col>
      <xdr:colOff>331107</xdr:colOff>
      <xdr:row>19</xdr:row>
      <xdr:rowOff>149678</xdr:rowOff>
    </xdr:from>
    <xdr:to>
      <xdr:col>17</xdr:col>
      <xdr:colOff>175193</xdr:colOff>
      <xdr:row>48</xdr:row>
      <xdr:rowOff>54430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367393</xdr:colOff>
      <xdr:row>0</xdr:row>
      <xdr:rowOff>163286</xdr:rowOff>
    </xdr:from>
    <xdr:to>
      <xdr:col>34</xdr:col>
      <xdr:colOff>133803</xdr:colOff>
      <xdr:row>48</xdr:row>
      <xdr:rowOff>149680</xdr:rowOff>
    </xdr:to>
    <xdr:graphicFrame macro="">
      <xdr:nvGraphicFramePr>
        <xdr:cNvPr id="17" name="Диаграмма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604157</xdr:colOff>
      <xdr:row>29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Структура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уктура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048000"/>
              <a:ext cx="181859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604157</xdr:colOff>
      <xdr:row>43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Наименование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именование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715000"/>
              <a:ext cx="181859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95251</xdr:colOff>
      <xdr:row>48</xdr:row>
      <xdr:rowOff>178591</xdr:rowOff>
    </xdr:from>
    <xdr:to>
      <xdr:col>9</xdr:col>
      <xdr:colOff>352426</xdr:colOff>
      <xdr:row>50</xdr:row>
      <xdr:rowOff>45241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9322591"/>
          <a:ext cx="2571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9</xdr:row>
      <xdr:rowOff>123825</xdr:rowOff>
    </xdr:from>
    <xdr:to>
      <xdr:col>2</xdr:col>
      <xdr:colOff>238125</xdr:colOff>
      <xdr:row>18</xdr:row>
      <xdr:rowOff>114300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Год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8650" y="1838325"/>
              <a:ext cx="1828800" cy="1704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76199</xdr:colOff>
      <xdr:row>19</xdr:row>
      <xdr:rowOff>104775</xdr:rowOff>
    </xdr:from>
    <xdr:to>
      <xdr:col>2</xdr:col>
      <xdr:colOff>295275</xdr:colOff>
      <xdr:row>26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Основные параметры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ые параметр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5799" y="3724275"/>
              <a:ext cx="1828801" cy="123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>
    <xdr:from>
      <xdr:col>3</xdr:col>
      <xdr:colOff>328612</xdr:colOff>
      <xdr:row>3</xdr:row>
      <xdr:rowOff>42862</xdr:rowOff>
    </xdr:from>
    <xdr:to>
      <xdr:col>5</xdr:col>
      <xdr:colOff>2519362</xdr:colOff>
      <xdr:row>17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5186362</xdr:colOff>
      <xdr:row>11</xdr:row>
      <xdr:rowOff>61912</xdr:rowOff>
    </xdr:from>
    <xdr:to>
      <xdr:col>3</xdr:col>
      <xdr:colOff>1128712</xdr:colOff>
      <xdr:row>25</xdr:row>
      <xdr:rowOff>138112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390525</xdr:colOff>
      <xdr:row>16</xdr:row>
      <xdr:rowOff>152400</xdr:rowOff>
    </xdr:from>
    <xdr:to>
      <xdr:col>1</xdr:col>
      <xdr:colOff>4467225</xdr:colOff>
      <xdr:row>23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Основные параметры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ые параметры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" y="3200400"/>
              <a:ext cx="1828800" cy="1323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371475</xdr:colOff>
      <xdr:row>10</xdr:row>
      <xdr:rowOff>85725</xdr:rowOff>
    </xdr:from>
    <xdr:to>
      <xdr:col>1</xdr:col>
      <xdr:colOff>4448175</xdr:colOff>
      <xdr:row>16</xdr:row>
      <xdr:rowOff>133350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Год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1075" y="1990725"/>
              <a:ext cx="1828800" cy="1190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7</xdr:row>
      <xdr:rowOff>38099</xdr:rowOff>
    </xdr:from>
    <xdr:to>
      <xdr:col>2</xdr:col>
      <xdr:colOff>133350</xdr:colOff>
      <xdr:row>23</xdr:row>
      <xdr:rowOff>123824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676275</xdr:colOff>
      <xdr:row>0</xdr:row>
      <xdr:rowOff>142876</xdr:rowOff>
    </xdr:from>
    <xdr:to>
      <xdr:col>4</xdr:col>
      <xdr:colOff>209550</xdr:colOff>
      <xdr:row>7</xdr:row>
      <xdr:rowOff>85726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Год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39200" y="142876"/>
              <a:ext cx="1828800" cy="1276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752475</xdr:colOff>
      <xdr:row>7</xdr:row>
      <xdr:rowOff>114300</xdr:rowOff>
    </xdr:from>
    <xdr:to>
      <xdr:col>4</xdr:col>
      <xdr:colOff>285750</xdr:colOff>
      <xdr:row>14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Основные параметры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ые параметры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15400" y="1447800"/>
              <a:ext cx="1828800" cy="128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771525</xdr:colOff>
      <xdr:row>14</xdr:row>
      <xdr:rowOff>171450</xdr:rowOff>
    </xdr:from>
    <xdr:to>
      <xdr:col>4</xdr:col>
      <xdr:colOff>304800</xdr:colOff>
      <xdr:row>28</xdr:row>
      <xdr:rowOff>28575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Структура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уктур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34450" y="28384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714375</xdr:colOff>
      <xdr:row>28</xdr:row>
      <xdr:rowOff>152400</xdr:rowOff>
    </xdr:from>
    <xdr:to>
      <xdr:col>4</xdr:col>
      <xdr:colOff>247650</xdr:colOff>
      <xdr:row>42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Наименование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Наименование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77300" y="5486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etennikovVG" refreshedDate="45075.682292824073" createdVersion="4" refreshedVersion="4" minRefreshableVersion="3" recordCount="166">
  <cacheSource type="worksheet">
    <worksheetSource name="УТ_Данные"/>
  </cacheSource>
  <cacheFields count="5">
    <cacheField name="Год" numFmtId="0">
      <sharedItems containsSemiMixedTypes="0" containsString="0" containsNumber="1" containsInteger="1" minValue="2023" maxValue="2025" count="3">
        <n v="2023"/>
        <n v="2024"/>
        <n v="2025"/>
      </sharedItems>
    </cacheField>
    <cacheField name="Основные параметры" numFmtId="0">
      <sharedItems count="3">
        <s v="Доходы"/>
        <s v="Расходы"/>
        <s v="Дефицит"/>
      </sharedItems>
    </cacheField>
    <cacheField name="Структура" numFmtId="0">
      <sharedItems count="21">
        <s v="Налоговые доходы"/>
        <s v="Неналоговые доходы"/>
        <s v="Безвозмездные поступления"/>
        <s v="Развитие образования и воспитание"/>
        <s v="Сохранение здоровья и формирование здорового образа жизни"/>
        <s v="Развитие культуры"/>
        <s v="Социальная поддержка населения"/>
        <s v="Создание условий для устойчивого экономического развития"/>
        <s v="Предупреждение и ликвидация последствий чрезвычайных ситуаций, реализация мер пожарной безопасности"/>
        <s v="Городское хозяйство"/>
        <s v="Энергосбережение и повышение энергетической эффективности"/>
        <s v="Муниципальное управление"/>
        <s v="Управление муниципальными финансами муниципального образования &quot;Город Сарапул&quot;"/>
        <s v="Управление муниципальным имуществом"/>
        <s v="Безопасность муниципального образования &quot;Город Сарапул&quot; "/>
        <s v="Формирование современной городской среды"/>
        <s v="Профилактика терроризма"/>
        <s v="Непрограммные направления деятельности"/>
        <s v="Кредиты кредитных организаций"/>
        <s v="Бюджетные кредиты"/>
        <s v="Остатки средств на счетах по учёту средств бюджета"/>
      </sharedItems>
    </cacheField>
    <cacheField name="Наименование" numFmtId="0">
      <sharedItems containsBlank="1" count="27">
        <s v="НДФЛ"/>
        <s v="Акцизы на нефтепродукты"/>
        <s v="Налоги на совокупный доход"/>
        <s v="Налог на имущество физических лиц"/>
        <s v="Земельный налог"/>
        <s v="Государственная пошлина"/>
        <s v="Доходы от использования имущества, находящегося в государственной и муниципальной собственности"/>
        <s v="Доходы от продажи материальных и нематериальных активов"/>
        <s v="Штрафы, санкции, возмещение ущерба"/>
        <s v="Прочие неналоговые доходы"/>
        <s v="Дотация"/>
        <s v="Субсидии"/>
        <s v="Субвенции"/>
        <s v="Общегосударственные расходы"/>
        <s v="Образование"/>
        <s v="Социальная политика"/>
        <s v="Физическая культура и спорт"/>
        <s v="Культура, кинематография"/>
        <s v="Национальная экономика"/>
        <s v="Национальная безопасность и правоохранительная деятельность"/>
        <s v="Жилищно-коммунальное хозяйство"/>
        <s v="Обслуживание государственного и муниципального долга"/>
        <s v="Условно утвержденные расходы"/>
        <s v="Получение"/>
        <s v="Погашение"/>
        <s v="Остатки"/>
        <m u="1"/>
      </sharedItems>
    </cacheField>
    <cacheField name="Сумма" numFmtId="164">
      <sharedItems containsSemiMixedTypes="0" containsString="0" containsNumber="1" minValue="-158000" maxValue="1349952.7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">
  <r>
    <x v="0"/>
    <x v="0"/>
    <x v="0"/>
    <x v="0"/>
    <n v="323608"/>
  </r>
  <r>
    <x v="0"/>
    <x v="0"/>
    <x v="0"/>
    <x v="1"/>
    <n v="24362"/>
  </r>
  <r>
    <x v="0"/>
    <x v="0"/>
    <x v="0"/>
    <x v="2"/>
    <n v="69227"/>
  </r>
  <r>
    <x v="0"/>
    <x v="0"/>
    <x v="0"/>
    <x v="3"/>
    <n v="33704"/>
  </r>
  <r>
    <x v="0"/>
    <x v="0"/>
    <x v="0"/>
    <x v="4"/>
    <n v="61740"/>
  </r>
  <r>
    <x v="0"/>
    <x v="0"/>
    <x v="0"/>
    <x v="5"/>
    <n v="16965"/>
  </r>
  <r>
    <x v="0"/>
    <x v="0"/>
    <x v="1"/>
    <x v="6"/>
    <n v="43487"/>
  </r>
  <r>
    <x v="0"/>
    <x v="0"/>
    <x v="1"/>
    <x v="7"/>
    <n v="22338"/>
  </r>
  <r>
    <x v="0"/>
    <x v="0"/>
    <x v="1"/>
    <x v="8"/>
    <n v="5077"/>
  </r>
  <r>
    <x v="0"/>
    <x v="0"/>
    <x v="1"/>
    <x v="9"/>
    <n v="4556"/>
  </r>
  <r>
    <x v="0"/>
    <x v="0"/>
    <x v="2"/>
    <x v="10"/>
    <n v="240662"/>
  </r>
  <r>
    <x v="0"/>
    <x v="0"/>
    <x v="2"/>
    <x v="11"/>
    <n v="357102.7"/>
  </r>
  <r>
    <x v="0"/>
    <x v="0"/>
    <x v="2"/>
    <x v="12"/>
    <n v="1001011.2"/>
  </r>
  <r>
    <x v="1"/>
    <x v="0"/>
    <x v="0"/>
    <x v="0"/>
    <n v="345109"/>
  </r>
  <r>
    <x v="1"/>
    <x v="0"/>
    <x v="0"/>
    <x v="1"/>
    <n v="25318"/>
  </r>
  <r>
    <x v="1"/>
    <x v="0"/>
    <x v="0"/>
    <x v="2"/>
    <n v="72286"/>
  </r>
  <r>
    <x v="1"/>
    <x v="0"/>
    <x v="0"/>
    <x v="3"/>
    <n v="33704"/>
  </r>
  <r>
    <x v="1"/>
    <x v="0"/>
    <x v="0"/>
    <x v="4"/>
    <n v="63093"/>
  </r>
  <r>
    <x v="1"/>
    <x v="0"/>
    <x v="0"/>
    <x v="5"/>
    <n v="18094"/>
  </r>
  <r>
    <x v="1"/>
    <x v="0"/>
    <x v="1"/>
    <x v="6"/>
    <n v="43849"/>
  </r>
  <r>
    <x v="1"/>
    <x v="0"/>
    <x v="1"/>
    <x v="7"/>
    <n v="18453"/>
  </r>
  <r>
    <x v="1"/>
    <x v="0"/>
    <x v="1"/>
    <x v="8"/>
    <n v="5417"/>
  </r>
  <r>
    <x v="1"/>
    <x v="0"/>
    <x v="1"/>
    <x v="9"/>
    <n v="4619"/>
  </r>
  <r>
    <x v="1"/>
    <x v="0"/>
    <x v="2"/>
    <x v="10"/>
    <n v="240662"/>
  </r>
  <r>
    <x v="1"/>
    <x v="0"/>
    <x v="2"/>
    <x v="11"/>
    <n v="490738.2"/>
  </r>
  <r>
    <x v="1"/>
    <x v="0"/>
    <x v="2"/>
    <x v="12"/>
    <n v="1027841.5"/>
  </r>
  <r>
    <x v="2"/>
    <x v="0"/>
    <x v="0"/>
    <x v="0"/>
    <n v="367119"/>
  </r>
  <r>
    <x v="2"/>
    <x v="0"/>
    <x v="0"/>
    <x v="1"/>
    <n v="26284"/>
  </r>
  <r>
    <x v="2"/>
    <x v="0"/>
    <x v="0"/>
    <x v="2"/>
    <n v="72366"/>
  </r>
  <r>
    <x v="2"/>
    <x v="0"/>
    <x v="0"/>
    <x v="3"/>
    <n v="41991"/>
  </r>
  <r>
    <x v="2"/>
    <x v="0"/>
    <x v="0"/>
    <x v="4"/>
    <n v="64355"/>
  </r>
  <r>
    <x v="2"/>
    <x v="0"/>
    <x v="0"/>
    <x v="5"/>
    <n v="19298"/>
  </r>
  <r>
    <x v="2"/>
    <x v="0"/>
    <x v="1"/>
    <x v="6"/>
    <n v="44225"/>
  </r>
  <r>
    <x v="2"/>
    <x v="0"/>
    <x v="1"/>
    <x v="7"/>
    <n v="13602"/>
  </r>
  <r>
    <x v="2"/>
    <x v="0"/>
    <x v="1"/>
    <x v="8"/>
    <n v="5780"/>
  </r>
  <r>
    <x v="2"/>
    <x v="0"/>
    <x v="1"/>
    <x v="9"/>
    <n v="4687"/>
  </r>
  <r>
    <x v="2"/>
    <x v="0"/>
    <x v="2"/>
    <x v="10"/>
    <n v="240662"/>
  </r>
  <r>
    <x v="2"/>
    <x v="0"/>
    <x v="2"/>
    <x v="11"/>
    <n v="213166.2"/>
  </r>
  <r>
    <x v="2"/>
    <x v="0"/>
    <x v="2"/>
    <x v="12"/>
    <n v="1028007.1"/>
  </r>
  <r>
    <x v="0"/>
    <x v="1"/>
    <x v="3"/>
    <x v="13"/>
    <n v="1485.1"/>
  </r>
  <r>
    <x v="1"/>
    <x v="1"/>
    <x v="3"/>
    <x v="13"/>
    <n v="1470.1"/>
  </r>
  <r>
    <x v="2"/>
    <x v="1"/>
    <x v="3"/>
    <x v="13"/>
    <n v="1470.1"/>
  </r>
  <r>
    <x v="0"/>
    <x v="1"/>
    <x v="3"/>
    <x v="14"/>
    <n v="1311539.0999999999"/>
  </r>
  <r>
    <x v="1"/>
    <x v="1"/>
    <x v="3"/>
    <x v="14"/>
    <n v="1349285.6"/>
  </r>
  <r>
    <x v="2"/>
    <x v="1"/>
    <x v="3"/>
    <x v="14"/>
    <n v="1349952.7"/>
  </r>
  <r>
    <x v="0"/>
    <x v="1"/>
    <x v="3"/>
    <x v="15"/>
    <n v="4744.6000000000004"/>
  </r>
  <r>
    <x v="1"/>
    <x v="1"/>
    <x v="3"/>
    <x v="15"/>
    <n v="2888.6"/>
  </r>
  <r>
    <x v="2"/>
    <x v="1"/>
    <x v="3"/>
    <x v="15"/>
    <n v="2893.1"/>
  </r>
  <r>
    <x v="0"/>
    <x v="1"/>
    <x v="4"/>
    <x v="13"/>
    <n v="15"/>
  </r>
  <r>
    <x v="1"/>
    <x v="1"/>
    <x v="4"/>
    <x v="13"/>
    <n v="15"/>
  </r>
  <r>
    <x v="2"/>
    <x v="1"/>
    <x v="4"/>
    <x v="13"/>
    <n v="15"/>
  </r>
  <r>
    <x v="0"/>
    <x v="1"/>
    <x v="4"/>
    <x v="14"/>
    <n v="14322.5"/>
  </r>
  <r>
    <x v="1"/>
    <x v="1"/>
    <x v="4"/>
    <x v="14"/>
    <n v="184"/>
  </r>
  <r>
    <x v="2"/>
    <x v="1"/>
    <x v="4"/>
    <x v="14"/>
    <n v="184"/>
  </r>
  <r>
    <x v="0"/>
    <x v="1"/>
    <x v="4"/>
    <x v="16"/>
    <n v="247811.6"/>
  </r>
  <r>
    <x v="1"/>
    <x v="1"/>
    <x v="4"/>
    <x v="16"/>
    <n v="52537.9"/>
  </r>
  <r>
    <x v="2"/>
    <x v="1"/>
    <x v="4"/>
    <x v="16"/>
    <n v="52537.9"/>
  </r>
  <r>
    <x v="0"/>
    <x v="1"/>
    <x v="5"/>
    <x v="13"/>
    <n v="760"/>
  </r>
  <r>
    <x v="1"/>
    <x v="1"/>
    <x v="5"/>
    <x v="13"/>
    <n v="924.7"/>
  </r>
  <r>
    <x v="2"/>
    <x v="1"/>
    <x v="5"/>
    <x v="13"/>
    <n v="924.7"/>
  </r>
  <r>
    <x v="0"/>
    <x v="1"/>
    <x v="5"/>
    <x v="14"/>
    <n v="30"/>
  </r>
  <r>
    <x v="1"/>
    <x v="1"/>
    <x v="5"/>
    <x v="14"/>
    <n v="35"/>
  </r>
  <r>
    <x v="2"/>
    <x v="1"/>
    <x v="5"/>
    <x v="14"/>
    <n v="35"/>
  </r>
  <r>
    <x v="0"/>
    <x v="1"/>
    <x v="5"/>
    <x v="17"/>
    <n v="198411.3"/>
  </r>
  <r>
    <x v="1"/>
    <x v="1"/>
    <x v="5"/>
    <x v="17"/>
    <n v="217196.1"/>
  </r>
  <r>
    <x v="2"/>
    <x v="1"/>
    <x v="5"/>
    <x v="17"/>
    <n v="216843"/>
  </r>
  <r>
    <x v="0"/>
    <x v="1"/>
    <x v="6"/>
    <x v="13"/>
    <n v="1759"/>
  </r>
  <r>
    <x v="1"/>
    <x v="1"/>
    <x v="6"/>
    <x v="13"/>
    <n v="1733.2"/>
  </r>
  <r>
    <x v="2"/>
    <x v="1"/>
    <x v="6"/>
    <x v="13"/>
    <n v="1733.2"/>
  </r>
  <r>
    <x v="0"/>
    <x v="1"/>
    <x v="6"/>
    <x v="15"/>
    <n v="20729.400000000001"/>
  </r>
  <r>
    <x v="1"/>
    <x v="1"/>
    <x v="6"/>
    <x v="15"/>
    <n v="20729.400000000001"/>
  </r>
  <r>
    <x v="2"/>
    <x v="1"/>
    <x v="6"/>
    <x v="15"/>
    <n v="20671.100000000002"/>
  </r>
  <r>
    <x v="0"/>
    <x v="1"/>
    <x v="7"/>
    <x v="13"/>
    <n v="977"/>
  </r>
  <r>
    <x v="1"/>
    <x v="1"/>
    <x v="7"/>
    <x v="13"/>
    <n v="987"/>
  </r>
  <r>
    <x v="2"/>
    <x v="1"/>
    <x v="7"/>
    <x v="13"/>
    <n v="997"/>
  </r>
  <r>
    <x v="0"/>
    <x v="1"/>
    <x v="7"/>
    <x v="18"/>
    <n v="25"/>
  </r>
  <r>
    <x v="1"/>
    <x v="1"/>
    <x v="7"/>
    <x v="18"/>
    <n v="27"/>
  </r>
  <r>
    <x v="2"/>
    <x v="1"/>
    <x v="7"/>
    <x v="18"/>
    <n v="30"/>
  </r>
  <r>
    <x v="0"/>
    <x v="1"/>
    <x v="8"/>
    <x v="19"/>
    <n v="6718"/>
  </r>
  <r>
    <x v="1"/>
    <x v="1"/>
    <x v="8"/>
    <x v="19"/>
    <n v="6693"/>
  </r>
  <r>
    <x v="2"/>
    <x v="1"/>
    <x v="8"/>
    <x v="19"/>
    <n v="6693"/>
  </r>
  <r>
    <x v="0"/>
    <x v="1"/>
    <x v="8"/>
    <x v="14"/>
    <n v="10"/>
  </r>
  <r>
    <x v="1"/>
    <x v="1"/>
    <x v="8"/>
    <x v="14"/>
    <n v="0"/>
  </r>
  <r>
    <x v="2"/>
    <x v="1"/>
    <x v="8"/>
    <x v="14"/>
    <n v="0"/>
  </r>
  <r>
    <x v="0"/>
    <x v="1"/>
    <x v="9"/>
    <x v="13"/>
    <n v="2488"/>
  </r>
  <r>
    <x v="1"/>
    <x v="1"/>
    <x v="9"/>
    <x v="13"/>
    <n v="3556"/>
  </r>
  <r>
    <x v="2"/>
    <x v="1"/>
    <x v="9"/>
    <x v="13"/>
    <n v="4156"/>
  </r>
  <r>
    <x v="0"/>
    <x v="1"/>
    <x v="9"/>
    <x v="18"/>
    <n v="102665.2"/>
  </r>
  <r>
    <x v="1"/>
    <x v="1"/>
    <x v="9"/>
    <x v="18"/>
    <n v="199763.20000000001"/>
  </r>
  <r>
    <x v="2"/>
    <x v="1"/>
    <x v="9"/>
    <x v="18"/>
    <n v="199763.20000000001"/>
  </r>
  <r>
    <x v="0"/>
    <x v="1"/>
    <x v="9"/>
    <x v="20"/>
    <n v="197614.2"/>
  </r>
  <r>
    <x v="1"/>
    <x v="1"/>
    <x v="9"/>
    <x v="20"/>
    <n v="55192.5"/>
  </r>
  <r>
    <x v="2"/>
    <x v="1"/>
    <x v="9"/>
    <x v="20"/>
    <n v="55623.5"/>
  </r>
  <r>
    <x v="0"/>
    <x v="1"/>
    <x v="10"/>
    <x v="20"/>
    <n v="850"/>
  </r>
  <r>
    <x v="1"/>
    <x v="1"/>
    <x v="10"/>
    <x v="20"/>
    <n v="850"/>
  </r>
  <r>
    <x v="2"/>
    <x v="1"/>
    <x v="10"/>
    <x v="20"/>
    <n v="850"/>
  </r>
  <r>
    <x v="0"/>
    <x v="1"/>
    <x v="11"/>
    <x v="13"/>
    <n v="55579.8"/>
  </r>
  <r>
    <x v="1"/>
    <x v="1"/>
    <x v="11"/>
    <x v="13"/>
    <n v="59848.7"/>
  </r>
  <r>
    <x v="2"/>
    <x v="1"/>
    <x v="11"/>
    <x v="13"/>
    <n v="61120.9"/>
  </r>
  <r>
    <x v="0"/>
    <x v="1"/>
    <x v="11"/>
    <x v="18"/>
    <n v="335"/>
  </r>
  <r>
    <x v="1"/>
    <x v="1"/>
    <x v="11"/>
    <x v="18"/>
    <n v="435"/>
  </r>
  <r>
    <x v="2"/>
    <x v="1"/>
    <x v="11"/>
    <x v="18"/>
    <n v="1035"/>
  </r>
  <r>
    <x v="0"/>
    <x v="1"/>
    <x v="11"/>
    <x v="14"/>
    <n v="100"/>
  </r>
  <r>
    <x v="1"/>
    <x v="1"/>
    <x v="11"/>
    <x v="14"/>
    <n v="165"/>
  </r>
  <r>
    <x v="2"/>
    <x v="1"/>
    <x v="11"/>
    <x v="14"/>
    <n v="170"/>
  </r>
  <r>
    <x v="0"/>
    <x v="1"/>
    <x v="11"/>
    <x v="15"/>
    <n v="3087"/>
  </r>
  <r>
    <x v="1"/>
    <x v="1"/>
    <x v="11"/>
    <x v="15"/>
    <n v="3210.5"/>
  </r>
  <r>
    <x v="2"/>
    <x v="1"/>
    <x v="11"/>
    <x v="15"/>
    <n v="3210.5"/>
  </r>
  <r>
    <x v="0"/>
    <x v="1"/>
    <x v="12"/>
    <x v="13"/>
    <n v="60242.3"/>
  </r>
  <r>
    <x v="1"/>
    <x v="1"/>
    <x v="12"/>
    <x v="13"/>
    <n v="65725.899999999994"/>
  </r>
  <r>
    <x v="2"/>
    <x v="1"/>
    <x v="12"/>
    <x v="13"/>
    <n v="65363.5"/>
  </r>
  <r>
    <x v="0"/>
    <x v="1"/>
    <x v="12"/>
    <x v="14"/>
    <n v="84"/>
  </r>
  <r>
    <x v="1"/>
    <x v="1"/>
    <x v="12"/>
    <x v="14"/>
    <n v="84"/>
  </r>
  <r>
    <x v="2"/>
    <x v="1"/>
    <x v="12"/>
    <x v="14"/>
    <n v="84"/>
  </r>
  <r>
    <x v="0"/>
    <x v="1"/>
    <x v="12"/>
    <x v="21"/>
    <n v="4817.3"/>
  </r>
  <r>
    <x v="1"/>
    <x v="1"/>
    <x v="12"/>
    <x v="21"/>
    <n v="4776.2"/>
  </r>
  <r>
    <x v="2"/>
    <x v="1"/>
    <x v="12"/>
    <x v="21"/>
    <n v="4733.6000000000004"/>
  </r>
  <r>
    <x v="0"/>
    <x v="1"/>
    <x v="12"/>
    <x v="22"/>
    <n v="0"/>
  </r>
  <r>
    <x v="1"/>
    <x v="1"/>
    <x v="12"/>
    <x v="22"/>
    <n v="33380"/>
  </r>
  <r>
    <x v="2"/>
    <x v="1"/>
    <x v="12"/>
    <x v="22"/>
    <n v="57626"/>
  </r>
  <r>
    <x v="0"/>
    <x v="1"/>
    <x v="13"/>
    <x v="13"/>
    <n v="4473"/>
  </r>
  <r>
    <x v="1"/>
    <x v="1"/>
    <x v="13"/>
    <x v="13"/>
    <n v="4632.3"/>
  </r>
  <r>
    <x v="2"/>
    <x v="1"/>
    <x v="13"/>
    <x v="13"/>
    <n v="4782.3"/>
  </r>
  <r>
    <x v="0"/>
    <x v="1"/>
    <x v="13"/>
    <x v="18"/>
    <n v="1282.4000000000001"/>
  </r>
  <r>
    <x v="1"/>
    <x v="1"/>
    <x v="13"/>
    <x v="18"/>
    <n v="1160"/>
  </r>
  <r>
    <x v="2"/>
    <x v="1"/>
    <x v="13"/>
    <x v="18"/>
    <n v="1210"/>
  </r>
  <r>
    <x v="0"/>
    <x v="1"/>
    <x v="14"/>
    <x v="19"/>
    <n v="5245"/>
  </r>
  <r>
    <x v="1"/>
    <x v="1"/>
    <x v="14"/>
    <x v="19"/>
    <n v="6092"/>
  </r>
  <r>
    <x v="2"/>
    <x v="1"/>
    <x v="14"/>
    <x v="19"/>
    <n v="6092"/>
  </r>
  <r>
    <x v="0"/>
    <x v="1"/>
    <x v="15"/>
    <x v="18"/>
    <n v="5429"/>
  </r>
  <r>
    <x v="1"/>
    <x v="1"/>
    <x v="15"/>
    <x v="18"/>
    <n v="8080"/>
  </r>
  <r>
    <x v="2"/>
    <x v="1"/>
    <x v="15"/>
    <x v="18"/>
    <n v="80"/>
  </r>
  <r>
    <x v="0"/>
    <x v="1"/>
    <x v="15"/>
    <x v="20"/>
    <n v="23846.3"/>
  </r>
  <r>
    <x v="1"/>
    <x v="1"/>
    <x v="15"/>
    <x v="20"/>
    <n v="23076.1"/>
  </r>
  <r>
    <x v="2"/>
    <x v="1"/>
    <x v="15"/>
    <x v="20"/>
    <n v="261.2"/>
  </r>
  <r>
    <x v="0"/>
    <x v="1"/>
    <x v="16"/>
    <x v="13"/>
    <n v="30"/>
  </r>
  <r>
    <x v="1"/>
    <x v="1"/>
    <x v="16"/>
    <x v="13"/>
    <n v="30"/>
  </r>
  <r>
    <x v="2"/>
    <x v="1"/>
    <x v="16"/>
    <x v="13"/>
    <n v="30"/>
  </r>
  <r>
    <x v="0"/>
    <x v="1"/>
    <x v="17"/>
    <x v="13"/>
    <n v="126096.8"/>
  </r>
  <r>
    <x v="1"/>
    <x v="1"/>
    <x v="17"/>
    <x v="13"/>
    <n v="40748.700000000004"/>
  </r>
  <r>
    <x v="2"/>
    <x v="1"/>
    <x v="17"/>
    <x v="13"/>
    <n v="41928.500000000007"/>
  </r>
  <r>
    <x v="0"/>
    <x v="1"/>
    <x v="17"/>
    <x v="18"/>
    <n v="1151"/>
  </r>
  <r>
    <x v="0"/>
    <x v="1"/>
    <x v="17"/>
    <x v="20"/>
    <n v="18849"/>
  </r>
  <r>
    <x v="1"/>
    <x v="1"/>
    <x v="17"/>
    <x v="20"/>
    <n v="14000"/>
  </r>
  <r>
    <x v="2"/>
    <x v="1"/>
    <x v="17"/>
    <x v="20"/>
    <n v="14000"/>
  </r>
  <r>
    <x v="0"/>
    <x v="1"/>
    <x v="17"/>
    <x v="14"/>
    <n v="380"/>
  </r>
  <r>
    <x v="1"/>
    <x v="1"/>
    <x v="17"/>
    <x v="14"/>
    <n v="380"/>
  </r>
  <r>
    <x v="2"/>
    <x v="1"/>
    <x v="17"/>
    <x v="14"/>
    <n v="380"/>
  </r>
  <r>
    <x v="0"/>
    <x v="1"/>
    <x v="17"/>
    <x v="15"/>
    <n v="400"/>
  </r>
  <r>
    <x v="1"/>
    <x v="1"/>
    <x v="17"/>
    <x v="15"/>
    <n v="400"/>
  </r>
  <r>
    <x v="2"/>
    <x v="1"/>
    <x v="17"/>
    <x v="15"/>
    <n v="400"/>
  </r>
  <r>
    <x v="0"/>
    <x v="2"/>
    <x v="18"/>
    <x v="23"/>
    <n v="123000"/>
  </r>
  <r>
    <x v="0"/>
    <x v="2"/>
    <x v="18"/>
    <x v="24"/>
    <n v="-57455"/>
  </r>
  <r>
    <x v="0"/>
    <x v="2"/>
    <x v="19"/>
    <x v="23"/>
    <n v="20000"/>
  </r>
  <r>
    <x v="0"/>
    <x v="2"/>
    <x v="19"/>
    <x v="24"/>
    <n v="-27669.9"/>
  </r>
  <r>
    <x v="0"/>
    <x v="2"/>
    <x v="20"/>
    <x v="25"/>
    <n v="2124.9"/>
  </r>
  <r>
    <x v="1"/>
    <x v="2"/>
    <x v="18"/>
    <x v="23"/>
    <n v="158000"/>
  </r>
  <r>
    <x v="1"/>
    <x v="2"/>
    <x v="18"/>
    <x v="24"/>
    <n v="-123000"/>
  </r>
  <r>
    <x v="1"/>
    <x v="2"/>
    <x v="19"/>
    <x v="23"/>
    <n v="0"/>
  </r>
  <r>
    <x v="1"/>
    <x v="2"/>
    <x v="19"/>
    <x v="24"/>
    <n v="-334.9"/>
  </r>
  <r>
    <x v="1"/>
    <x v="2"/>
    <x v="20"/>
    <x v="25"/>
    <n v="2751.9"/>
  </r>
  <r>
    <x v="2"/>
    <x v="2"/>
    <x v="18"/>
    <x v="23"/>
    <n v="215000"/>
  </r>
  <r>
    <x v="2"/>
    <x v="2"/>
    <x v="18"/>
    <x v="24"/>
    <n v="-158000"/>
  </r>
  <r>
    <x v="2"/>
    <x v="2"/>
    <x v="19"/>
    <x v="23"/>
    <n v="0"/>
  </r>
  <r>
    <x v="2"/>
    <x v="2"/>
    <x v="19"/>
    <x v="24"/>
    <n v="-27237.3"/>
  </r>
  <r>
    <x v="2"/>
    <x v="2"/>
    <x v="20"/>
    <x v="25"/>
    <n v="5765.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Т_Осн.парам." cacheId="0" applyNumberFormats="0" applyBorderFormats="0" applyFontFormats="0" applyPatternFormats="0" applyAlignmentFormats="0" applyWidthHeightFormats="1" dataCaption="Значения" grandTotalCaption="Итого" updatedVersion="4" minRefreshableVersion="3" useAutoFormatting="1" rowGrandTotals="0" itemPrintTitles="1" createdVersion="4" indent="0" outline="1" outlineData="1" multipleFieldFilters="0" chartFormat="16" rowHeaderCaption="Основные параметры" fieldListSortAscending="1">
  <location ref="B6:C9" firstHeaderRow="1" firstDataRow="1" firstDataCol="1" rowPageCount="1" colPageCount="1"/>
  <pivotFields count="5">
    <pivotField axis="axisPage" multipleItemSelectionAllowed="1" showAll="0" defaultSubtotal="0">
      <items count="3">
        <item x="0"/>
        <item h="1" x="1"/>
        <item h="1" x="2"/>
      </items>
    </pivotField>
    <pivotField axis="axisRow" showAll="0">
      <items count="4">
        <item sd="0" x="0"/>
        <item sd="0" x="1"/>
        <item sd="0" x="2"/>
        <item t="default"/>
      </items>
    </pivotField>
    <pivotField showAll="0" defaultSubtotal="0"/>
    <pivotField showAll="0" defaultSubtotal="0"/>
    <pivotField dataField="1" numFmtId="164" showAll="0"/>
  </pivotFields>
  <rowFields count="1">
    <field x="1"/>
  </rowFields>
  <rowItems count="3">
    <i>
      <x/>
    </i>
    <i>
      <x v="1"/>
    </i>
    <i>
      <x v="2"/>
    </i>
  </rowItems>
  <colItems count="1">
    <i/>
  </colItems>
  <pageFields count="1">
    <pageField fld="0" hier="-1"/>
  </pageFields>
  <dataFields count="1">
    <dataField name="Сумма, тыс. руб." fld="4" baseField="0" baseItem="0"/>
  </dataFields>
  <chartFormats count="4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Т_Осн.парам." cacheId="0" applyNumberFormats="0" applyBorderFormats="0" applyFontFormats="0" applyPatternFormats="0" applyAlignmentFormats="0" applyWidthHeightFormats="1" dataCaption="Значения" grandTotalCaption="Итого" updatedVersion="4" minRefreshableVersion="3" useAutoFormatting="1" rowGrandTotals="0" itemPrintTitles="1" createdVersion="4" indent="0" outline="1" outlineData="1" multipleFieldFilters="0" chartFormat="20" rowHeaderCaption="Основные параметры" fieldListSortAscending="1">
  <location ref="B6:C21" firstHeaderRow="1" firstDataRow="1" firstDataCol="1" rowPageCount="1" colPageCount="1"/>
  <pivotFields count="5">
    <pivotField multipleItemSelectionAllowed="1" showAll="0" defaultSubtotal="0">
      <items count="3">
        <item x="0"/>
        <item h="1" x="1"/>
        <item h="1" x="2"/>
      </items>
    </pivotField>
    <pivotField axis="axisPage" multipleItemSelectionAllowed="1" showAll="0">
      <items count="4">
        <item h="1" sd="0" x="0"/>
        <item sd="0" x="1"/>
        <item h="1" sd="0" x="2"/>
        <item t="default"/>
      </items>
    </pivotField>
    <pivotField axis="axisRow" showAll="0" defaultSubtotal="0">
      <items count="21">
        <item x="2"/>
        <item x="14"/>
        <item x="19"/>
        <item x="9"/>
        <item x="18"/>
        <item x="11"/>
        <item x="0"/>
        <item x="1"/>
        <item x="17"/>
        <item x="20"/>
        <item x="8"/>
        <item x="16"/>
        <item x="5"/>
        <item x="3"/>
        <item x="7"/>
        <item x="4"/>
        <item x="6"/>
        <item x="13"/>
        <item x="12"/>
        <item x="15"/>
        <item x="10"/>
      </items>
    </pivotField>
    <pivotField showAll="0" defaultSubtotal="0">
      <items count="27">
        <item x="1"/>
        <item x="5"/>
        <item x="10"/>
        <item x="6"/>
        <item x="7"/>
        <item x="20"/>
        <item x="4"/>
        <item x="17"/>
        <item x="3"/>
        <item x="2"/>
        <item x="19"/>
        <item x="18"/>
        <item x="0"/>
        <item x="14"/>
        <item x="21"/>
        <item x="13"/>
        <item x="25"/>
        <item x="24"/>
        <item x="23"/>
        <item x="9"/>
        <item x="15"/>
        <item x="12"/>
        <item x="11"/>
        <item x="22"/>
        <item x="16"/>
        <item x="8"/>
        <item m="1" x="26"/>
      </items>
    </pivotField>
    <pivotField dataField="1" numFmtId="164" showAll="0"/>
  </pivotFields>
  <rowFields count="1">
    <field x="2"/>
  </rowFields>
  <rowItems count="15">
    <i>
      <x v="1"/>
    </i>
    <i>
      <x v="3"/>
    </i>
    <i>
      <x v="5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Items count="1">
    <i/>
  </colItems>
  <pageFields count="1">
    <pageField fld="1" hier="-1"/>
  </pageFields>
  <dataFields count="1">
    <dataField name="Сумма, тыс. руб." fld="4" baseField="0" baseItem="0"/>
  </dataFields>
  <chartFormats count="7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7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Т_МП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 chartFormat="12">
  <location ref="A5:B16" firstHeaderRow="1" firstDataRow="1" firstDataCol="1" rowPageCount="3" colPageCount="1"/>
  <pivotFields count="5">
    <pivotField axis="axisPage" showAll="0">
      <items count="4">
        <item x="0"/>
        <item x="1"/>
        <item x="2"/>
        <item t="default"/>
      </items>
    </pivotField>
    <pivotField axis="axisPage" showAll="0">
      <items count="4">
        <item x="2"/>
        <item x="0"/>
        <item x="1"/>
        <item t="default"/>
      </items>
    </pivotField>
    <pivotField axis="axisPage" showAll="0" defaultSubtotal="0">
      <items count="21">
        <item x="2"/>
        <item x="14"/>
        <item x="19"/>
        <item x="9"/>
        <item x="18"/>
        <item x="11"/>
        <item x="0"/>
        <item x="1"/>
        <item x="17"/>
        <item x="20"/>
        <item x="8"/>
        <item x="16"/>
        <item x="5"/>
        <item x="3"/>
        <item x="7"/>
        <item x="4"/>
        <item x="6"/>
        <item x="13"/>
        <item x="12"/>
        <item x="15"/>
        <item x="10"/>
      </items>
    </pivotField>
    <pivotField axis="axisRow" showAll="0" defaultSubtotal="0">
      <items count="27">
        <item x="1"/>
        <item x="5"/>
        <item x="10"/>
        <item x="6"/>
        <item x="7"/>
        <item x="20"/>
        <item x="4"/>
        <item x="17"/>
        <item x="3"/>
        <item x="2"/>
        <item x="19"/>
        <item x="18"/>
        <item x="0"/>
        <item x="14"/>
        <item x="21"/>
        <item x="13"/>
        <item x="24"/>
        <item x="23"/>
        <item x="9"/>
        <item x="15"/>
        <item x="12"/>
        <item x="11"/>
        <item x="22"/>
        <item x="16"/>
        <item x="8"/>
        <item m="1" x="26"/>
        <item x="25"/>
      </items>
    </pivotField>
    <pivotField dataField="1" numFmtId="164" showAll="0"/>
  </pivotFields>
  <rowFields count="1">
    <field x="3"/>
  </rowFields>
  <rowItems count="11">
    <i>
      <x v="5"/>
    </i>
    <i>
      <x v="7"/>
    </i>
    <i>
      <x v="10"/>
    </i>
    <i>
      <x v="11"/>
    </i>
    <i>
      <x v="13"/>
    </i>
    <i>
      <x v="14"/>
    </i>
    <i>
      <x v="15"/>
    </i>
    <i>
      <x v="19"/>
    </i>
    <i>
      <x v="22"/>
    </i>
    <i>
      <x v="23"/>
    </i>
    <i t="grand">
      <x/>
    </i>
  </rowItems>
  <colItems count="1">
    <i/>
  </colItems>
  <pageFields count="3">
    <pageField fld="0" item="0" hier="-1"/>
    <pageField fld="1" item="2" hier="-1"/>
    <pageField fld="2" hier="-1"/>
  </pageFields>
  <dataFields count="1">
    <dataField name="Сумма по полю Сумма" fld="4" baseField="0" baseItem="0"/>
  </dataFields>
  <chartFormats count="3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1" sourceName="Год">
  <pivotTables>
    <pivotTable tabId="10" name="СТ_МП"/>
    <pivotTable tabId="9" name="СТ_Осн.парам."/>
    <pivotTable tabId="5" name="СТ_Осн.парам."/>
  </pivotTables>
  <data>
    <tabular pivotCacheId="1">
      <items count="3">
        <i x="0" s="1"/>
        <i x="1"/>
        <i x="2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Основные_параметры2" sourceName="Основные параметры">
  <pivotTables>
    <pivotTable tabId="10" name="СТ_МП"/>
    <pivotTable tabId="9" name="СТ_Осн.парам."/>
  </pivotTables>
  <data>
    <tabular pivotCacheId="1">
      <items count="3">
        <i x="2"/>
        <i x="0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труктура" sourceName="Структура">
  <pivotTables>
    <pivotTable tabId="10" name="СТ_МП"/>
    <pivotTable tabId="9" name="СТ_Осн.парам."/>
  </pivotTables>
  <data>
    <tabular pivotCacheId="1">
      <items count="21">
        <i x="14" s="1"/>
        <i x="9" s="1"/>
        <i x="11" s="1"/>
        <i x="17" s="1"/>
        <i x="8" s="1"/>
        <i x="16" s="1"/>
        <i x="5" s="1"/>
        <i x="3" s="1"/>
        <i x="7" s="1"/>
        <i x="4" s="1"/>
        <i x="6" s="1"/>
        <i x="13" s="1"/>
        <i x="12" s="1"/>
        <i x="15" s="1"/>
        <i x="10" s="1"/>
        <i x="2" s="1" nd="1"/>
        <i x="19" s="1" nd="1"/>
        <i x="18" s="1" nd="1"/>
        <i x="0" s="1" nd="1"/>
        <i x="1" s="1" nd="1"/>
        <i x="20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Наименование" sourceName="Наименование">
  <pivotTables>
    <pivotTable tabId="10" name="СТ_МП"/>
    <pivotTable tabId="9" name="СТ_Осн.парам."/>
  </pivotTables>
  <data>
    <tabular pivotCacheId="1">
      <items count="27">
        <i x="20" s="1"/>
        <i x="17" s="1"/>
        <i x="19" s="1"/>
        <i x="18" s="1"/>
        <i x="14" s="1"/>
        <i x="21" s="1"/>
        <i x="13" s="1"/>
        <i x="15" s="1"/>
        <i x="22" s="1"/>
        <i x="16" s="1"/>
        <i x="1" s="1" nd="1"/>
        <i x="5" s="1" nd="1"/>
        <i x="10" s="1" nd="1"/>
        <i x="6" s="1" nd="1"/>
        <i x="7" s="1" nd="1"/>
        <i x="4" s="1" nd="1"/>
        <i x="3" s="1" nd="1"/>
        <i x="2" s="1" nd="1"/>
        <i x="0" s="1" nd="1"/>
        <i x="25" s="1" nd="1"/>
        <i x="24" s="1" nd="1"/>
        <i x="23" s="1" nd="1"/>
        <i x="9" s="1" nd="1"/>
        <i x="12" s="1" nd="1"/>
        <i x="11" s="1" nd="1"/>
        <i x="8" s="1" nd="1"/>
        <i x="26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 3" cache="Срез_Год1" caption="Год" rowHeight="241300"/>
  <slicer name="Основные параметры 3" cache="Срез_Основные_параметры2" caption="Основные параметры" rowHeight="241300"/>
  <slicer name="Структура 1" cache="Срез_Структура" caption="Наименование" startItem="10" rowHeight="241300"/>
  <slicer name="Наименование 1" cache="Срез_Наименование" caption="Структура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" cache="Срез_Год1" caption="Год" rowHeight="241300"/>
  <slicer name="Основные параметры" cache="Срез_Основные_параметры2" caption="Основные параметры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 2" cache="Срез_Год1" caption="Год" rowHeight="241300"/>
  <slicer name="Основные параметры 2" cache="Срез_Основные_параметры2" caption="Основные параметры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Год 4" cache="Срез_Год1" caption="Год" rowHeight="241300"/>
  <slicer name="Основные параметры 4" cache="Срез_Основные_параметры2" caption="Основные параметры" rowHeight="241300"/>
  <slicer name="Структура" cache="Срез_Структура" caption="Структура" rowHeight="241300"/>
  <slicer name="Наименование" cache="Срез_Наименование" caption="Наименование" rowHeight="241300"/>
</slicers>
</file>

<file path=xl/tables/table1.xml><?xml version="1.0" encoding="utf-8"?>
<table xmlns="http://schemas.openxmlformats.org/spreadsheetml/2006/main" id="3" name="УТ_Данные" displayName="УТ_Данные" ref="B2:F168" totalsRowShown="0" headerRowDxfId="8" headerRowBorderDxfId="7" tableBorderDxfId="6" totalsRowBorderDxfId="5">
  <autoFilter ref="B2:F168"/>
  <tableColumns count="5">
    <tableColumn id="1" name="Год" dataDxfId="4"/>
    <tableColumn id="2" name="Основные параметры" dataDxfId="3"/>
    <tableColumn id="3" name="Структура" dataDxfId="2"/>
    <tableColumn id="4" name="Наименование" dataDxfId="1"/>
    <tableColumn id="5" name="Сумм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0:K50"/>
  <sheetViews>
    <sheetView showGridLines="0" tabSelected="1" zoomScale="80" zoomScaleNormal="80" workbookViewId="0">
      <selection activeCell="P7" sqref="P7"/>
    </sheetView>
  </sheetViews>
  <sheetFormatPr defaultRowHeight="15" x14ac:dyDescent="0.25"/>
  <sheetData>
    <row r="50" spans="4:11" x14ac:dyDescent="0.25">
      <c r="D50" t="s">
        <v>61</v>
      </c>
      <c r="K50" t="s">
        <v>62</v>
      </c>
    </row>
  </sheetData>
  <pageMargins left="0.31496062992125984" right="0.31496062992125984" top="0.35433070866141736" bottom="0.35433070866141736" header="0.31496062992125984" footer="0.11811023622047245"/>
  <pageSetup paperSize="0" scale="40" orientation="landscape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2:N168"/>
  <sheetViews>
    <sheetView showGridLines="0" topLeftCell="A133" workbookViewId="0">
      <selection activeCell="E168" sqref="E168"/>
    </sheetView>
  </sheetViews>
  <sheetFormatPr defaultRowHeight="15" x14ac:dyDescent="0.25"/>
  <cols>
    <col min="2" max="2" width="13" customWidth="1"/>
    <col min="3" max="3" width="23.5703125" customWidth="1"/>
    <col min="4" max="4" width="56.28515625" customWidth="1"/>
    <col min="5" max="5" width="40.28515625" customWidth="1"/>
    <col min="6" max="6" width="16" customWidth="1"/>
  </cols>
  <sheetData>
    <row r="2" spans="2:14" ht="57" customHeight="1" x14ac:dyDescent="0.25">
      <c r="B2" s="19" t="s">
        <v>0</v>
      </c>
      <c r="C2" s="20" t="s">
        <v>1</v>
      </c>
      <c r="D2" s="20" t="s">
        <v>59</v>
      </c>
      <c r="E2" s="20" t="s">
        <v>58</v>
      </c>
      <c r="F2" s="21" t="s">
        <v>2</v>
      </c>
      <c r="H2" s="6"/>
      <c r="I2" s="7"/>
      <c r="J2" s="8"/>
      <c r="K2" s="8"/>
      <c r="L2" s="8"/>
      <c r="M2" s="7"/>
      <c r="N2" s="6"/>
    </row>
    <row r="3" spans="2:14" x14ac:dyDescent="0.25">
      <c r="B3" s="10">
        <v>2023</v>
      </c>
      <c r="C3" s="3" t="s">
        <v>3</v>
      </c>
      <c r="D3" s="4" t="s">
        <v>10</v>
      </c>
      <c r="E3" s="5" t="s">
        <v>4</v>
      </c>
      <c r="F3" s="14">
        <v>323608</v>
      </c>
    </row>
    <row r="4" spans="2:14" x14ac:dyDescent="0.25">
      <c r="B4" s="11">
        <v>2023</v>
      </c>
      <c r="C4" s="2" t="s">
        <v>3</v>
      </c>
      <c r="D4" s="1" t="s">
        <v>10</v>
      </c>
      <c r="E4" s="1" t="s">
        <v>5</v>
      </c>
      <c r="F4" s="13">
        <v>24362</v>
      </c>
    </row>
    <row r="5" spans="2:14" x14ac:dyDescent="0.25">
      <c r="B5" s="11">
        <v>2023</v>
      </c>
      <c r="C5" s="2" t="s">
        <v>3</v>
      </c>
      <c r="D5" s="1" t="s">
        <v>10</v>
      </c>
      <c r="E5" s="1" t="s">
        <v>6</v>
      </c>
      <c r="F5" s="13">
        <v>69227</v>
      </c>
    </row>
    <row r="6" spans="2:14" x14ac:dyDescent="0.25">
      <c r="B6" s="11">
        <v>2023</v>
      </c>
      <c r="C6" s="2" t="s">
        <v>3</v>
      </c>
      <c r="D6" s="1" t="s">
        <v>10</v>
      </c>
      <c r="E6" s="1" t="s">
        <v>7</v>
      </c>
      <c r="F6" s="13">
        <v>33704</v>
      </c>
    </row>
    <row r="7" spans="2:14" x14ac:dyDescent="0.25">
      <c r="B7" s="11">
        <v>2023</v>
      </c>
      <c r="C7" s="2" t="s">
        <v>3</v>
      </c>
      <c r="D7" s="1" t="s">
        <v>10</v>
      </c>
      <c r="E7" s="1" t="s">
        <v>8</v>
      </c>
      <c r="F7" s="13">
        <v>61740</v>
      </c>
    </row>
    <row r="8" spans="2:14" x14ac:dyDescent="0.25">
      <c r="B8" s="11">
        <v>2023</v>
      </c>
      <c r="C8" s="2" t="s">
        <v>3</v>
      </c>
      <c r="D8" s="1" t="s">
        <v>10</v>
      </c>
      <c r="E8" s="1" t="s">
        <v>9</v>
      </c>
      <c r="F8" s="13">
        <v>16965</v>
      </c>
    </row>
    <row r="9" spans="2:14" ht="45" x14ac:dyDescent="0.25">
      <c r="B9" s="11">
        <v>2023</v>
      </c>
      <c r="C9" s="2" t="s">
        <v>3</v>
      </c>
      <c r="D9" s="1" t="s">
        <v>11</v>
      </c>
      <c r="E9" s="1" t="s">
        <v>18</v>
      </c>
      <c r="F9" s="13">
        <v>43487</v>
      </c>
    </row>
    <row r="10" spans="2:14" ht="30" x14ac:dyDescent="0.25">
      <c r="B10" s="11">
        <v>2023</v>
      </c>
      <c r="C10" s="2" t="s">
        <v>3</v>
      </c>
      <c r="D10" s="1" t="s">
        <v>11</v>
      </c>
      <c r="E10" s="1" t="s">
        <v>12</v>
      </c>
      <c r="F10" s="13">
        <v>22338</v>
      </c>
    </row>
    <row r="11" spans="2:14" x14ac:dyDescent="0.25">
      <c r="B11" s="11">
        <v>2023</v>
      </c>
      <c r="C11" s="2" t="s">
        <v>3</v>
      </c>
      <c r="D11" s="1" t="s">
        <v>11</v>
      </c>
      <c r="E11" s="1" t="s">
        <v>19</v>
      </c>
      <c r="F11" s="13">
        <v>5077</v>
      </c>
    </row>
    <row r="12" spans="2:14" x14ac:dyDescent="0.25">
      <c r="B12" s="11">
        <v>2023</v>
      </c>
      <c r="C12" s="2" t="s">
        <v>3</v>
      </c>
      <c r="D12" s="1" t="s">
        <v>11</v>
      </c>
      <c r="E12" s="1" t="s">
        <v>13</v>
      </c>
      <c r="F12" s="13">
        <f>330+1282+2944</f>
        <v>4556</v>
      </c>
    </row>
    <row r="13" spans="2:14" x14ac:dyDescent="0.25">
      <c r="B13" s="11">
        <v>2023</v>
      </c>
      <c r="C13" s="2" t="s">
        <v>3</v>
      </c>
      <c r="D13" s="1" t="s">
        <v>14</v>
      </c>
      <c r="E13" s="1" t="s">
        <v>15</v>
      </c>
      <c r="F13" s="13">
        <v>240662</v>
      </c>
    </row>
    <row r="14" spans="2:14" x14ac:dyDescent="0.25">
      <c r="B14" s="11">
        <v>2023</v>
      </c>
      <c r="C14" s="2" t="s">
        <v>3</v>
      </c>
      <c r="D14" s="1" t="s">
        <v>14</v>
      </c>
      <c r="E14" s="1" t="s">
        <v>16</v>
      </c>
      <c r="F14" s="13">
        <v>357102.7</v>
      </c>
    </row>
    <row r="15" spans="2:14" x14ac:dyDescent="0.25">
      <c r="B15" s="11">
        <v>2023</v>
      </c>
      <c r="C15" s="2" t="s">
        <v>3</v>
      </c>
      <c r="D15" s="1" t="s">
        <v>14</v>
      </c>
      <c r="E15" s="1" t="s">
        <v>17</v>
      </c>
      <c r="F15" s="13">
        <v>1001011.2</v>
      </c>
    </row>
    <row r="16" spans="2:14" x14ac:dyDescent="0.25">
      <c r="B16" s="12">
        <v>2024</v>
      </c>
      <c r="C16" s="3" t="s">
        <v>3</v>
      </c>
      <c r="D16" s="4" t="s">
        <v>10</v>
      </c>
      <c r="E16" s="5" t="s">
        <v>4</v>
      </c>
      <c r="F16" s="13">
        <v>345109</v>
      </c>
    </row>
    <row r="17" spans="2:6" x14ac:dyDescent="0.25">
      <c r="B17" s="11">
        <v>2024</v>
      </c>
      <c r="C17" s="2" t="s">
        <v>3</v>
      </c>
      <c r="D17" s="1" t="s">
        <v>10</v>
      </c>
      <c r="E17" s="1" t="s">
        <v>5</v>
      </c>
      <c r="F17" s="13">
        <v>25318</v>
      </c>
    </row>
    <row r="18" spans="2:6" x14ac:dyDescent="0.25">
      <c r="B18" s="11">
        <v>2024</v>
      </c>
      <c r="C18" s="2" t="s">
        <v>3</v>
      </c>
      <c r="D18" s="1" t="s">
        <v>10</v>
      </c>
      <c r="E18" s="1" t="s">
        <v>6</v>
      </c>
      <c r="F18" s="13">
        <v>72286</v>
      </c>
    </row>
    <row r="19" spans="2:6" x14ac:dyDescent="0.25">
      <c r="B19" s="11">
        <v>2024</v>
      </c>
      <c r="C19" s="2" t="s">
        <v>3</v>
      </c>
      <c r="D19" s="1" t="s">
        <v>10</v>
      </c>
      <c r="E19" s="1" t="s">
        <v>7</v>
      </c>
      <c r="F19" s="13">
        <v>33704</v>
      </c>
    </row>
    <row r="20" spans="2:6" x14ac:dyDescent="0.25">
      <c r="B20" s="11">
        <v>2024</v>
      </c>
      <c r="C20" s="2" t="s">
        <v>3</v>
      </c>
      <c r="D20" s="1" t="s">
        <v>10</v>
      </c>
      <c r="E20" s="1" t="s">
        <v>8</v>
      </c>
      <c r="F20" s="13">
        <v>63093</v>
      </c>
    </row>
    <row r="21" spans="2:6" x14ac:dyDescent="0.25">
      <c r="B21" s="11">
        <v>2024</v>
      </c>
      <c r="C21" s="2" t="s">
        <v>3</v>
      </c>
      <c r="D21" s="1" t="s">
        <v>10</v>
      </c>
      <c r="E21" s="1" t="s">
        <v>9</v>
      </c>
      <c r="F21" s="13">
        <v>18094</v>
      </c>
    </row>
    <row r="22" spans="2:6" ht="45" x14ac:dyDescent="0.25">
      <c r="B22" s="11">
        <v>2024</v>
      </c>
      <c r="C22" s="2" t="s">
        <v>3</v>
      </c>
      <c r="D22" s="1" t="s">
        <v>11</v>
      </c>
      <c r="E22" s="1" t="s">
        <v>18</v>
      </c>
      <c r="F22" s="13">
        <v>43849</v>
      </c>
    </row>
    <row r="23" spans="2:6" ht="30" x14ac:dyDescent="0.25">
      <c r="B23" s="11">
        <v>2024</v>
      </c>
      <c r="C23" s="2" t="s">
        <v>3</v>
      </c>
      <c r="D23" s="1" t="s">
        <v>11</v>
      </c>
      <c r="E23" s="1" t="s">
        <v>12</v>
      </c>
      <c r="F23" s="13">
        <v>18453</v>
      </c>
    </row>
    <row r="24" spans="2:6" x14ac:dyDescent="0.25">
      <c r="B24" s="11">
        <v>2024</v>
      </c>
      <c r="C24" s="2" t="s">
        <v>3</v>
      </c>
      <c r="D24" s="1" t="s">
        <v>11</v>
      </c>
      <c r="E24" s="1" t="s">
        <v>19</v>
      </c>
      <c r="F24" s="13">
        <v>5417</v>
      </c>
    </row>
    <row r="25" spans="2:6" x14ac:dyDescent="0.25">
      <c r="B25" s="11">
        <v>2024</v>
      </c>
      <c r="C25" s="2" t="s">
        <v>3</v>
      </c>
      <c r="D25" s="1" t="s">
        <v>11</v>
      </c>
      <c r="E25" s="1" t="s">
        <v>13</v>
      </c>
      <c r="F25" s="13">
        <f>330+1282+3007</f>
        <v>4619</v>
      </c>
    </row>
    <row r="26" spans="2:6" x14ac:dyDescent="0.25">
      <c r="B26" s="11">
        <v>2024</v>
      </c>
      <c r="C26" s="2" t="s">
        <v>3</v>
      </c>
      <c r="D26" s="1" t="s">
        <v>14</v>
      </c>
      <c r="E26" s="1" t="s">
        <v>15</v>
      </c>
      <c r="F26" s="13">
        <v>240662</v>
      </c>
    </row>
    <row r="27" spans="2:6" x14ac:dyDescent="0.25">
      <c r="B27" s="11">
        <v>2024</v>
      </c>
      <c r="C27" s="2" t="s">
        <v>3</v>
      </c>
      <c r="D27" s="1" t="s">
        <v>14</v>
      </c>
      <c r="E27" s="1" t="s">
        <v>16</v>
      </c>
      <c r="F27" s="13">
        <v>490738.2</v>
      </c>
    </row>
    <row r="28" spans="2:6" x14ac:dyDescent="0.25">
      <c r="B28" s="11">
        <v>2024</v>
      </c>
      <c r="C28" s="2" t="s">
        <v>3</v>
      </c>
      <c r="D28" s="1" t="s">
        <v>14</v>
      </c>
      <c r="E28" s="1" t="s">
        <v>17</v>
      </c>
      <c r="F28" s="13">
        <v>1027841.5</v>
      </c>
    </row>
    <row r="29" spans="2:6" x14ac:dyDescent="0.25">
      <c r="B29" s="12">
        <v>2025</v>
      </c>
      <c r="C29" s="3" t="s">
        <v>3</v>
      </c>
      <c r="D29" s="4" t="s">
        <v>10</v>
      </c>
      <c r="E29" s="5" t="s">
        <v>4</v>
      </c>
      <c r="F29" s="13">
        <v>367119</v>
      </c>
    </row>
    <row r="30" spans="2:6" x14ac:dyDescent="0.25">
      <c r="B30" s="11">
        <v>2025</v>
      </c>
      <c r="C30" s="2" t="s">
        <v>3</v>
      </c>
      <c r="D30" s="1" t="s">
        <v>10</v>
      </c>
      <c r="E30" s="1" t="s">
        <v>5</v>
      </c>
      <c r="F30" s="13">
        <v>26284</v>
      </c>
    </row>
    <row r="31" spans="2:6" x14ac:dyDescent="0.25">
      <c r="B31" s="11">
        <v>2025</v>
      </c>
      <c r="C31" s="2" t="s">
        <v>3</v>
      </c>
      <c r="D31" s="1" t="s">
        <v>10</v>
      </c>
      <c r="E31" s="1" t="s">
        <v>6</v>
      </c>
      <c r="F31" s="13">
        <v>72366</v>
      </c>
    </row>
    <row r="32" spans="2:6" x14ac:dyDescent="0.25">
      <c r="B32" s="11">
        <v>2025</v>
      </c>
      <c r="C32" s="2" t="s">
        <v>3</v>
      </c>
      <c r="D32" s="1" t="s">
        <v>10</v>
      </c>
      <c r="E32" s="1" t="s">
        <v>7</v>
      </c>
      <c r="F32" s="13">
        <v>41991</v>
      </c>
    </row>
    <row r="33" spans="2:6" x14ac:dyDescent="0.25">
      <c r="B33" s="11">
        <v>2025</v>
      </c>
      <c r="C33" s="2" t="s">
        <v>3</v>
      </c>
      <c r="D33" s="1" t="s">
        <v>10</v>
      </c>
      <c r="E33" s="1" t="s">
        <v>8</v>
      </c>
      <c r="F33" s="13">
        <v>64355</v>
      </c>
    </row>
    <row r="34" spans="2:6" x14ac:dyDescent="0.25">
      <c r="B34" s="11">
        <v>2025</v>
      </c>
      <c r="C34" s="2" t="s">
        <v>3</v>
      </c>
      <c r="D34" s="1" t="s">
        <v>10</v>
      </c>
      <c r="E34" s="1" t="s">
        <v>9</v>
      </c>
      <c r="F34" s="13">
        <v>19298</v>
      </c>
    </row>
    <row r="35" spans="2:6" ht="45" x14ac:dyDescent="0.25">
      <c r="B35" s="11">
        <v>2025</v>
      </c>
      <c r="C35" s="2" t="s">
        <v>3</v>
      </c>
      <c r="D35" s="1" t="s">
        <v>11</v>
      </c>
      <c r="E35" s="1" t="s">
        <v>18</v>
      </c>
      <c r="F35" s="13">
        <v>44225</v>
      </c>
    </row>
    <row r="36" spans="2:6" ht="30" x14ac:dyDescent="0.25">
      <c r="B36" s="11">
        <v>2025</v>
      </c>
      <c r="C36" s="2" t="s">
        <v>3</v>
      </c>
      <c r="D36" s="1" t="s">
        <v>11</v>
      </c>
      <c r="E36" s="1" t="s">
        <v>12</v>
      </c>
      <c r="F36" s="13">
        <v>13602</v>
      </c>
    </row>
    <row r="37" spans="2:6" x14ac:dyDescent="0.25">
      <c r="B37" s="11">
        <v>2025</v>
      </c>
      <c r="C37" s="2" t="s">
        <v>3</v>
      </c>
      <c r="D37" s="1" t="s">
        <v>11</v>
      </c>
      <c r="E37" s="1" t="s">
        <v>19</v>
      </c>
      <c r="F37" s="13">
        <v>5780</v>
      </c>
    </row>
    <row r="38" spans="2:6" x14ac:dyDescent="0.25">
      <c r="B38" s="11">
        <v>2025</v>
      </c>
      <c r="C38" s="2" t="s">
        <v>3</v>
      </c>
      <c r="D38" s="1" t="s">
        <v>11</v>
      </c>
      <c r="E38" s="1" t="s">
        <v>13</v>
      </c>
      <c r="F38" s="13">
        <f>330+1282+3075</f>
        <v>4687</v>
      </c>
    </row>
    <row r="39" spans="2:6" x14ac:dyDescent="0.25">
      <c r="B39" s="11">
        <v>2025</v>
      </c>
      <c r="C39" s="2" t="s">
        <v>3</v>
      </c>
      <c r="D39" s="1" t="s">
        <v>14</v>
      </c>
      <c r="E39" s="1" t="s">
        <v>15</v>
      </c>
      <c r="F39" s="13">
        <v>240662</v>
      </c>
    </row>
    <row r="40" spans="2:6" x14ac:dyDescent="0.25">
      <c r="B40" s="11">
        <v>2025</v>
      </c>
      <c r="C40" s="2" t="s">
        <v>3</v>
      </c>
      <c r="D40" s="1" t="s">
        <v>14</v>
      </c>
      <c r="E40" s="1" t="s">
        <v>16</v>
      </c>
      <c r="F40" s="13">
        <v>213166.2</v>
      </c>
    </row>
    <row r="41" spans="2:6" x14ac:dyDescent="0.25">
      <c r="B41" s="11">
        <v>2025</v>
      </c>
      <c r="C41" s="2" t="s">
        <v>3</v>
      </c>
      <c r="D41" s="1" t="s">
        <v>14</v>
      </c>
      <c r="E41" s="1" t="s">
        <v>17</v>
      </c>
      <c r="F41" s="13">
        <v>1028007.1</v>
      </c>
    </row>
    <row r="42" spans="2:6" x14ac:dyDescent="0.25">
      <c r="B42" s="9">
        <v>2023</v>
      </c>
      <c r="C42" s="2" t="s">
        <v>20</v>
      </c>
      <c r="D42" s="1" t="s">
        <v>21</v>
      </c>
      <c r="E42" s="1" t="s">
        <v>22</v>
      </c>
      <c r="F42" s="13">
        <f>1375+110.1</f>
        <v>1485.1</v>
      </c>
    </row>
    <row r="43" spans="2:6" x14ac:dyDescent="0.25">
      <c r="B43" s="9">
        <v>2024</v>
      </c>
      <c r="C43" s="2" t="s">
        <v>20</v>
      </c>
      <c r="D43" s="1" t="s">
        <v>21</v>
      </c>
      <c r="E43" s="1" t="s">
        <v>22</v>
      </c>
      <c r="F43" s="13">
        <f>1360+110.1</f>
        <v>1470.1</v>
      </c>
    </row>
    <row r="44" spans="2:6" x14ac:dyDescent="0.25">
      <c r="B44" s="9">
        <v>2025</v>
      </c>
      <c r="C44" s="2" t="s">
        <v>20</v>
      </c>
      <c r="D44" s="1" t="s">
        <v>21</v>
      </c>
      <c r="E44" s="1" t="s">
        <v>22</v>
      </c>
      <c r="F44" s="13">
        <f>1360+110.1</f>
        <v>1470.1</v>
      </c>
    </row>
    <row r="45" spans="2:6" x14ac:dyDescent="0.25">
      <c r="B45" s="9">
        <v>2023</v>
      </c>
      <c r="C45" s="2" t="s">
        <v>20</v>
      </c>
      <c r="D45" s="1" t="s">
        <v>21</v>
      </c>
      <c r="E45" s="1" t="s">
        <v>23</v>
      </c>
      <c r="F45" s="13">
        <f>25+40201.2+13746.6+583122.2+593704.9+63715.4+17023.8</f>
        <v>1311539.0999999999</v>
      </c>
    </row>
    <row r="46" spans="2:6" x14ac:dyDescent="0.25">
      <c r="B46" s="9">
        <v>2024</v>
      </c>
      <c r="C46" s="2" t="s">
        <v>20</v>
      </c>
      <c r="D46" s="1" t="s">
        <v>21</v>
      </c>
      <c r="E46" s="1" t="s">
        <v>23</v>
      </c>
      <c r="F46" s="13">
        <f>25+44358+15153+612180.7+589606.4+70888.9+17073.5+0.1</f>
        <v>1349285.6</v>
      </c>
    </row>
    <row r="47" spans="2:6" x14ac:dyDescent="0.25">
      <c r="B47" s="9">
        <v>2025</v>
      </c>
      <c r="C47" s="2" t="s">
        <v>20</v>
      </c>
      <c r="D47" s="1" t="s">
        <v>21</v>
      </c>
      <c r="E47" s="1" t="s">
        <v>23</v>
      </c>
      <c r="F47" s="13">
        <f>0+44358+15153+612180.7+590296.3+70888.9+17075.8</f>
        <v>1349952.7</v>
      </c>
    </row>
    <row r="48" spans="2:6" x14ac:dyDescent="0.25">
      <c r="B48" s="9">
        <v>2023</v>
      </c>
      <c r="C48" s="2" t="s">
        <v>20</v>
      </c>
      <c r="D48" s="1" t="s">
        <v>21</v>
      </c>
      <c r="E48" s="1" t="s">
        <v>24</v>
      </c>
      <c r="F48" s="13">
        <v>4744.6000000000004</v>
      </c>
    </row>
    <row r="49" spans="2:6" x14ac:dyDescent="0.25">
      <c r="B49" s="9">
        <v>2024</v>
      </c>
      <c r="C49" s="2" t="s">
        <v>20</v>
      </c>
      <c r="D49" s="1" t="s">
        <v>21</v>
      </c>
      <c r="E49" s="1" t="s">
        <v>24</v>
      </c>
      <c r="F49" s="13">
        <v>2888.6</v>
      </c>
    </row>
    <row r="50" spans="2:6" x14ac:dyDescent="0.25">
      <c r="B50" s="9">
        <v>2025</v>
      </c>
      <c r="C50" s="2" t="s">
        <v>20</v>
      </c>
      <c r="D50" s="1" t="s">
        <v>21</v>
      </c>
      <c r="E50" s="1" t="s">
        <v>24</v>
      </c>
      <c r="F50" s="13">
        <v>2893.1</v>
      </c>
    </row>
    <row r="51" spans="2:6" ht="30" x14ac:dyDescent="0.25">
      <c r="B51" s="9">
        <v>2023</v>
      </c>
      <c r="C51" s="2" t="s">
        <v>20</v>
      </c>
      <c r="D51" s="1" t="s">
        <v>25</v>
      </c>
      <c r="E51" s="1" t="s">
        <v>22</v>
      </c>
      <c r="F51" s="13">
        <v>15</v>
      </c>
    </row>
    <row r="52" spans="2:6" ht="30" x14ac:dyDescent="0.25">
      <c r="B52" s="9">
        <v>2024</v>
      </c>
      <c r="C52" s="2" t="s">
        <v>20</v>
      </c>
      <c r="D52" s="1" t="s">
        <v>25</v>
      </c>
      <c r="E52" s="1" t="s">
        <v>22</v>
      </c>
      <c r="F52" s="13">
        <v>15</v>
      </c>
    </row>
    <row r="53" spans="2:6" ht="30" x14ac:dyDescent="0.25">
      <c r="B53" s="9">
        <v>2025</v>
      </c>
      <c r="C53" s="2" t="s">
        <v>20</v>
      </c>
      <c r="D53" s="1" t="s">
        <v>25</v>
      </c>
      <c r="E53" s="1" t="s">
        <v>22</v>
      </c>
      <c r="F53" s="13">
        <v>15</v>
      </c>
    </row>
    <row r="54" spans="2:6" ht="30" x14ac:dyDescent="0.25">
      <c r="B54" s="9">
        <v>2023</v>
      </c>
      <c r="C54" s="2" t="s">
        <v>20</v>
      </c>
      <c r="D54" s="1" t="s">
        <v>25</v>
      </c>
      <c r="E54" s="1" t="s">
        <v>23</v>
      </c>
      <c r="F54" s="13">
        <f>14138.5+184</f>
        <v>14322.5</v>
      </c>
    </row>
    <row r="55" spans="2:6" ht="30" x14ac:dyDescent="0.25">
      <c r="B55" s="9">
        <v>2024</v>
      </c>
      <c r="C55" s="2" t="s">
        <v>20</v>
      </c>
      <c r="D55" s="1" t="s">
        <v>25</v>
      </c>
      <c r="E55" s="1" t="s">
        <v>23</v>
      </c>
      <c r="F55" s="13">
        <v>184</v>
      </c>
    </row>
    <row r="56" spans="2:6" ht="30" x14ac:dyDescent="0.25">
      <c r="B56" s="9">
        <v>2025</v>
      </c>
      <c r="C56" s="2" t="s">
        <v>20</v>
      </c>
      <c r="D56" s="1" t="s">
        <v>25</v>
      </c>
      <c r="E56" s="1" t="s">
        <v>23</v>
      </c>
      <c r="F56" s="13">
        <v>184</v>
      </c>
    </row>
    <row r="57" spans="2:6" ht="30" x14ac:dyDescent="0.25">
      <c r="B57" s="9">
        <v>2023</v>
      </c>
      <c r="C57" s="2" t="s">
        <v>20</v>
      </c>
      <c r="D57" s="1" t="s">
        <v>25</v>
      </c>
      <c r="E57" s="1" t="s">
        <v>26</v>
      </c>
      <c r="F57" s="13">
        <f>200770+46656.6+385</f>
        <v>247811.6</v>
      </c>
    </row>
    <row r="58" spans="2:6" ht="30" x14ac:dyDescent="0.25">
      <c r="B58" s="9">
        <v>2024</v>
      </c>
      <c r="C58" s="2" t="s">
        <v>20</v>
      </c>
      <c r="D58" s="1" t="s">
        <v>25</v>
      </c>
      <c r="E58" s="1" t="s">
        <v>26</v>
      </c>
      <c r="F58" s="13">
        <f>52097.9+440</f>
        <v>52537.9</v>
      </c>
    </row>
    <row r="59" spans="2:6" ht="30" x14ac:dyDescent="0.25">
      <c r="B59" s="9">
        <v>2025</v>
      </c>
      <c r="C59" s="2" t="s">
        <v>20</v>
      </c>
      <c r="D59" s="1" t="s">
        <v>25</v>
      </c>
      <c r="E59" s="1" t="s">
        <v>26</v>
      </c>
      <c r="F59" s="13">
        <f>52097.9+440</f>
        <v>52537.9</v>
      </c>
    </row>
    <row r="60" spans="2:6" x14ac:dyDescent="0.25">
      <c r="B60" s="9">
        <v>2023</v>
      </c>
      <c r="C60" s="2" t="s">
        <v>20</v>
      </c>
      <c r="D60" s="1" t="s">
        <v>27</v>
      </c>
      <c r="E60" s="1" t="s">
        <v>22</v>
      </c>
      <c r="F60" s="13">
        <v>760</v>
      </c>
    </row>
    <row r="61" spans="2:6" x14ac:dyDescent="0.25">
      <c r="B61" s="9">
        <v>2024</v>
      </c>
      <c r="C61" s="2" t="s">
        <v>20</v>
      </c>
      <c r="D61" s="1" t="s">
        <v>27</v>
      </c>
      <c r="E61" s="1" t="s">
        <v>22</v>
      </c>
      <c r="F61" s="13">
        <v>924.7</v>
      </c>
    </row>
    <row r="62" spans="2:6" x14ac:dyDescent="0.25">
      <c r="B62" s="9">
        <v>2025</v>
      </c>
      <c r="C62" s="2" t="s">
        <v>20</v>
      </c>
      <c r="D62" s="1" t="s">
        <v>27</v>
      </c>
      <c r="E62" s="1" t="s">
        <v>22</v>
      </c>
      <c r="F62" s="13">
        <v>924.7</v>
      </c>
    </row>
    <row r="63" spans="2:6" x14ac:dyDescent="0.25">
      <c r="B63" s="9">
        <v>2023</v>
      </c>
      <c r="C63" s="2" t="s">
        <v>20</v>
      </c>
      <c r="D63" s="1" t="s">
        <v>27</v>
      </c>
      <c r="E63" s="1" t="s">
        <v>23</v>
      </c>
      <c r="F63" s="13">
        <v>30</v>
      </c>
    </row>
    <row r="64" spans="2:6" x14ac:dyDescent="0.25">
      <c r="B64" s="9">
        <v>2024</v>
      </c>
      <c r="C64" s="2" t="s">
        <v>20</v>
      </c>
      <c r="D64" s="1" t="s">
        <v>27</v>
      </c>
      <c r="E64" s="1" t="s">
        <v>23</v>
      </c>
      <c r="F64" s="13">
        <v>35</v>
      </c>
    </row>
    <row r="65" spans="2:6" x14ac:dyDescent="0.25">
      <c r="B65" s="9">
        <v>2025</v>
      </c>
      <c r="C65" s="2" t="s">
        <v>20</v>
      </c>
      <c r="D65" s="1" t="s">
        <v>27</v>
      </c>
      <c r="E65" s="1" t="s">
        <v>23</v>
      </c>
      <c r="F65" s="13">
        <v>35</v>
      </c>
    </row>
    <row r="66" spans="2:6" x14ac:dyDescent="0.25">
      <c r="B66" s="9">
        <v>2023</v>
      </c>
      <c r="C66" s="2" t="s">
        <v>20</v>
      </c>
      <c r="D66" s="1" t="s">
        <v>27</v>
      </c>
      <c r="E66" s="1" t="s">
        <v>28</v>
      </c>
      <c r="F66" s="13">
        <f>2+164547.5+33861.8</f>
        <v>198411.3</v>
      </c>
    </row>
    <row r="67" spans="2:6" x14ac:dyDescent="0.25">
      <c r="B67" s="9">
        <v>2024</v>
      </c>
      <c r="C67" s="2" t="s">
        <v>20</v>
      </c>
      <c r="D67" s="1" t="s">
        <v>27</v>
      </c>
      <c r="E67" s="1" t="s">
        <v>28</v>
      </c>
      <c r="F67" s="13">
        <f>179948.1+37248</f>
        <v>217196.1</v>
      </c>
    </row>
    <row r="68" spans="2:6" x14ac:dyDescent="0.25">
      <c r="B68" s="9">
        <v>2025</v>
      </c>
      <c r="C68" s="2" t="s">
        <v>20</v>
      </c>
      <c r="D68" s="1" t="s">
        <v>27</v>
      </c>
      <c r="E68" s="1" t="s">
        <v>28</v>
      </c>
      <c r="F68" s="13">
        <f>179595+37248</f>
        <v>216843</v>
      </c>
    </row>
    <row r="69" spans="2:6" x14ac:dyDescent="0.25">
      <c r="B69" s="9">
        <v>2023</v>
      </c>
      <c r="C69" s="2" t="s">
        <v>20</v>
      </c>
      <c r="D69" s="1" t="s">
        <v>29</v>
      </c>
      <c r="E69" s="1" t="s">
        <v>22</v>
      </c>
      <c r="F69" s="13">
        <f>1441+318</f>
        <v>1759</v>
      </c>
    </row>
    <row r="70" spans="2:6" x14ac:dyDescent="0.25">
      <c r="B70" s="9">
        <v>2024</v>
      </c>
      <c r="C70" s="2" t="s">
        <v>20</v>
      </c>
      <c r="D70" s="1" t="s">
        <v>29</v>
      </c>
      <c r="E70" s="1" t="s">
        <v>22</v>
      </c>
      <c r="F70" s="13">
        <f>1410.2+323</f>
        <v>1733.2</v>
      </c>
    </row>
    <row r="71" spans="2:6" x14ac:dyDescent="0.25">
      <c r="B71" s="9">
        <v>2025</v>
      </c>
      <c r="C71" s="2" t="s">
        <v>20</v>
      </c>
      <c r="D71" s="1" t="s">
        <v>29</v>
      </c>
      <c r="E71" s="1" t="s">
        <v>22</v>
      </c>
      <c r="F71" s="13">
        <f>1410.2+323</f>
        <v>1733.2</v>
      </c>
    </row>
    <row r="72" spans="2:6" x14ac:dyDescent="0.25">
      <c r="B72" s="9">
        <v>2023</v>
      </c>
      <c r="C72" s="2" t="s">
        <v>20</v>
      </c>
      <c r="D72" s="1" t="s">
        <v>29</v>
      </c>
      <c r="E72" s="1" t="s">
        <v>24</v>
      </c>
      <c r="F72" s="13">
        <f>11167.7+935.9+0.1+8625.7</f>
        <v>20729.400000000001</v>
      </c>
    </row>
    <row r="73" spans="2:6" x14ac:dyDescent="0.25">
      <c r="B73" s="9">
        <v>2024</v>
      </c>
      <c r="C73" s="2" t="s">
        <v>20</v>
      </c>
      <c r="D73" s="1" t="s">
        <v>29</v>
      </c>
      <c r="E73" s="1" t="s">
        <v>24</v>
      </c>
      <c r="F73" s="13">
        <f>11167.7+935.9+0.1+8625.7</f>
        <v>20729.400000000001</v>
      </c>
    </row>
    <row r="74" spans="2:6" x14ac:dyDescent="0.25">
      <c r="B74" s="9">
        <v>2025</v>
      </c>
      <c r="C74" s="2" t="s">
        <v>20</v>
      </c>
      <c r="D74" s="1" t="s">
        <v>29</v>
      </c>
      <c r="E74" s="1" t="s">
        <v>24</v>
      </c>
      <c r="F74" s="13">
        <f>11167.7+877.6+0.1+8625.7</f>
        <v>20671.100000000002</v>
      </c>
    </row>
    <row r="75" spans="2:6" ht="30" x14ac:dyDescent="0.25">
      <c r="B75" s="9">
        <v>2023</v>
      </c>
      <c r="C75" s="2" t="s">
        <v>20</v>
      </c>
      <c r="D75" s="1" t="s">
        <v>30</v>
      </c>
      <c r="E75" s="1" t="s">
        <v>22</v>
      </c>
      <c r="F75" s="13">
        <f>180+797</f>
        <v>977</v>
      </c>
    </row>
    <row r="76" spans="2:6" ht="30" x14ac:dyDescent="0.25">
      <c r="B76" s="9">
        <v>2024</v>
      </c>
      <c r="C76" s="2" t="s">
        <v>20</v>
      </c>
      <c r="D76" s="1" t="s">
        <v>30</v>
      </c>
      <c r="E76" s="1" t="s">
        <v>22</v>
      </c>
      <c r="F76" s="13">
        <f>190+797</f>
        <v>987</v>
      </c>
    </row>
    <row r="77" spans="2:6" ht="30" x14ac:dyDescent="0.25">
      <c r="B77" s="9">
        <v>2025</v>
      </c>
      <c r="C77" s="2" t="s">
        <v>20</v>
      </c>
      <c r="D77" s="1" t="s">
        <v>30</v>
      </c>
      <c r="E77" s="1" t="s">
        <v>22</v>
      </c>
      <c r="F77" s="13">
        <f>200+797</f>
        <v>997</v>
      </c>
    </row>
    <row r="78" spans="2:6" ht="30" x14ac:dyDescent="0.25">
      <c r="B78" s="9">
        <v>2023</v>
      </c>
      <c r="C78" s="2" t="s">
        <v>20</v>
      </c>
      <c r="D78" s="1" t="s">
        <v>30</v>
      </c>
      <c r="E78" s="1" t="s">
        <v>31</v>
      </c>
      <c r="F78" s="13">
        <v>25</v>
      </c>
    </row>
    <row r="79" spans="2:6" ht="30" x14ac:dyDescent="0.25">
      <c r="B79" s="9">
        <v>2024</v>
      </c>
      <c r="C79" s="2" t="s">
        <v>20</v>
      </c>
      <c r="D79" s="1" t="s">
        <v>30</v>
      </c>
      <c r="E79" s="1" t="s">
        <v>31</v>
      </c>
      <c r="F79" s="13">
        <v>27</v>
      </c>
    </row>
    <row r="80" spans="2:6" ht="30" x14ac:dyDescent="0.25">
      <c r="B80" s="9">
        <v>2025</v>
      </c>
      <c r="C80" s="2" t="s">
        <v>20</v>
      </c>
      <c r="D80" s="1" t="s">
        <v>30</v>
      </c>
      <c r="E80" s="1" t="s">
        <v>31</v>
      </c>
      <c r="F80" s="13">
        <v>30</v>
      </c>
    </row>
    <row r="81" spans="2:6" ht="45" x14ac:dyDescent="0.25">
      <c r="B81" s="9">
        <v>2023</v>
      </c>
      <c r="C81" s="2" t="s">
        <v>20</v>
      </c>
      <c r="D81" s="1" t="s">
        <v>32</v>
      </c>
      <c r="E81" s="1" t="s">
        <v>33</v>
      </c>
      <c r="F81" s="13">
        <v>6718</v>
      </c>
    </row>
    <row r="82" spans="2:6" ht="45" x14ac:dyDescent="0.25">
      <c r="B82" s="9">
        <v>2024</v>
      </c>
      <c r="C82" s="2" t="s">
        <v>20</v>
      </c>
      <c r="D82" s="1" t="s">
        <v>32</v>
      </c>
      <c r="E82" s="1" t="s">
        <v>33</v>
      </c>
      <c r="F82" s="13">
        <v>6693</v>
      </c>
    </row>
    <row r="83" spans="2:6" ht="45" x14ac:dyDescent="0.25">
      <c r="B83" s="9">
        <v>2025</v>
      </c>
      <c r="C83" s="2" t="s">
        <v>20</v>
      </c>
      <c r="D83" s="1" t="s">
        <v>32</v>
      </c>
      <c r="E83" s="1" t="s">
        <v>33</v>
      </c>
      <c r="F83" s="13">
        <v>6693</v>
      </c>
    </row>
    <row r="84" spans="2:6" ht="45" x14ac:dyDescent="0.25">
      <c r="B84" s="9">
        <v>2023</v>
      </c>
      <c r="C84" s="2" t="s">
        <v>20</v>
      </c>
      <c r="D84" s="1" t="s">
        <v>32</v>
      </c>
      <c r="E84" s="1" t="s">
        <v>23</v>
      </c>
      <c r="F84" s="13">
        <v>10</v>
      </c>
    </row>
    <row r="85" spans="2:6" ht="45" x14ac:dyDescent="0.25">
      <c r="B85" s="9">
        <v>2024</v>
      </c>
      <c r="C85" s="2" t="s">
        <v>20</v>
      </c>
      <c r="D85" s="1" t="s">
        <v>32</v>
      </c>
      <c r="E85" s="1" t="s">
        <v>23</v>
      </c>
      <c r="F85" s="13">
        <v>0</v>
      </c>
    </row>
    <row r="86" spans="2:6" ht="45" x14ac:dyDescent="0.25">
      <c r="B86" s="9">
        <v>2025</v>
      </c>
      <c r="C86" s="2" t="s">
        <v>20</v>
      </c>
      <c r="D86" s="1" t="s">
        <v>32</v>
      </c>
      <c r="E86" s="1" t="s">
        <v>23</v>
      </c>
      <c r="F86" s="13">
        <v>0</v>
      </c>
    </row>
    <row r="87" spans="2:6" x14ac:dyDescent="0.25">
      <c r="B87" s="9">
        <v>2023</v>
      </c>
      <c r="C87" s="2" t="s">
        <v>20</v>
      </c>
      <c r="D87" s="1" t="s">
        <v>34</v>
      </c>
      <c r="E87" s="1" t="s">
        <v>22</v>
      </c>
      <c r="F87" s="13">
        <f>936+1552</f>
        <v>2488</v>
      </c>
    </row>
    <row r="88" spans="2:6" x14ac:dyDescent="0.25">
      <c r="B88" s="9">
        <v>2024</v>
      </c>
      <c r="C88" s="2" t="s">
        <v>20</v>
      </c>
      <c r="D88" s="1" t="s">
        <v>34</v>
      </c>
      <c r="E88" s="1" t="s">
        <v>22</v>
      </c>
      <c r="F88" s="13">
        <f>936+2620</f>
        <v>3556</v>
      </c>
    </row>
    <row r="89" spans="2:6" x14ac:dyDescent="0.25">
      <c r="B89" s="9">
        <v>2025</v>
      </c>
      <c r="C89" s="2" t="s">
        <v>20</v>
      </c>
      <c r="D89" s="1" t="s">
        <v>34</v>
      </c>
      <c r="E89" s="1" t="s">
        <v>22</v>
      </c>
      <c r="F89" s="13">
        <f>936+3220</f>
        <v>4156</v>
      </c>
    </row>
    <row r="90" spans="2:6" x14ac:dyDescent="0.25">
      <c r="B90" s="9">
        <v>2023</v>
      </c>
      <c r="C90" s="2" t="s">
        <v>20</v>
      </c>
      <c r="D90" s="1" t="s">
        <v>34</v>
      </c>
      <c r="E90" s="1" t="s">
        <v>31</v>
      </c>
      <c r="F90" s="13">
        <v>102665.2</v>
      </c>
    </row>
    <row r="91" spans="2:6" x14ac:dyDescent="0.25">
      <c r="B91" s="9">
        <v>2024</v>
      </c>
      <c r="C91" s="2" t="s">
        <v>20</v>
      </c>
      <c r="D91" s="1" t="s">
        <v>34</v>
      </c>
      <c r="E91" s="1" t="s">
        <v>31</v>
      </c>
      <c r="F91" s="13">
        <v>199763.20000000001</v>
      </c>
    </row>
    <row r="92" spans="2:6" x14ac:dyDescent="0.25">
      <c r="B92" s="9">
        <v>2025</v>
      </c>
      <c r="C92" s="2" t="s">
        <v>20</v>
      </c>
      <c r="D92" s="1" t="s">
        <v>34</v>
      </c>
      <c r="E92" s="1" t="s">
        <v>31</v>
      </c>
      <c r="F92" s="13">
        <v>199763.20000000001</v>
      </c>
    </row>
    <row r="93" spans="2:6" x14ac:dyDescent="0.25">
      <c r="B93" s="9">
        <v>2023</v>
      </c>
      <c r="C93" s="2" t="s">
        <v>20</v>
      </c>
      <c r="D93" s="1" t="s">
        <v>34</v>
      </c>
      <c r="E93" s="1" t="s">
        <v>35</v>
      </c>
      <c r="F93" s="13">
        <f>68673.6+9721.4+119219.2</f>
        <v>197614.2</v>
      </c>
    </row>
    <row r="94" spans="2:6" x14ac:dyDescent="0.25">
      <c r="B94" s="9">
        <v>2024</v>
      </c>
      <c r="C94" s="2" t="s">
        <v>20</v>
      </c>
      <c r="D94" s="1" t="s">
        <v>34</v>
      </c>
      <c r="E94" s="1" t="s">
        <v>35</v>
      </c>
      <c r="F94" s="13">
        <f>5432.5+49760</f>
        <v>55192.5</v>
      </c>
    </row>
    <row r="95" spans="2:6" x14ac:dyDescent="0.25">
      <c r="B95" s="9">
        <v>2025</v>
      </c>
      <c r="C95" s="2" t="s">
        <v>20</v>
      </c>
      <c r="D95" s="1" t="s">
        <v>34</v>
      </c>
      <c r="E95" s="1" t="s">
        <v>35</v>
      </c>
      <c r="F95" s="13">
        <f>5863.5+49760</f>
        <v>55623.5</v>
      </c>
    </row>
    <row r="96" spans="2:6" ht="30" x14ac:dyDescent="0.25">
      <c r="B96" s="9">
        <v>2023</v>
      </c>
      <c r="C96" s="2" t="s">
        <v>20</v>
      </c>
      <c r="D96" s="1" t="s">
        <v>36</v>
      </c>
      <c r="E96" s="1" t="s">
        <v>35</v>
      </c>
      <c r="F96" s="13">
        <f>215+635</f>
        <v>850</v>
      </c>
    </row>
    <row r="97" spans="2:6" ht="30" x14ac:dyDescent="0.25">
      <c r="B97" s="9">
        <v>2024</v>
      </c>
      <c r="C97" s="2" t="s">
        <v>20</v>
      </c>
      <c r="D97" s="1" t="s">
        <v>36</v>
      </c>
      <c r="E97" s="1" t="s">
        <v>35</v>
      </c>
      <c r="F97" s="13">
        <f>50+800</f>
        <v>850</v>
      </c>
    </row>
    <row r="98" spans="2:6" ht="30" x14ac:dyDescent="0.25">
      <c r="B98" s="9">
        <v>2025</v>
      </c>
      <c r="C98" s="2" t="s">
        <v>20</v>
      </c>
      <c r="D98" s="1" t="s">
        <v>36</v>
      </c>
      <c r="E98" s="1" t="s">
        <v>35</v>
      </c>
      <c r="F98" s="13">
        <f>50+800</f>
        <v>850</v>
      </c>
    </row>
    <row r="99" spans="2:6" x14ac:dyDescent="0.25">
      <c r="B99" s="9">
        <v>2023</v>
      </c>
      <c r="C99" s="2" t="s">
        <v>20</v>
      </c>
      <c r="D99" s="1" t="s">
        <v>37</v>
      </c>
      <c r="E99" s="1" t="s">
        <v>22</v>
      </c>
      <c r="F99" s="13">
        <f>3333+51115.8+821+310</f>
        <v>55579.8</v>
      </c>
    </row>
    <row r="100" spans="2:6" x14ac:dyDescent="0.25">
      <c r="B100" s="9">
        <v>2024</v>
      </c>
      <c r="C100" s="2" t="s">
        <v>20</v>
      </c>
      <c r="D100" s="1" t="s">
        <v>37</v>
      </c>
      <c r="E100" s="1" t="s">
        <v>22</v>
      </c>
      <c r="F100" s="13">
        <f>3367+55373.7+798+310</f>
        <v>59848.7</v>
      </c>
    </row>
    <row r="101" spans="2:6" x14ac:dyDescent="0.25">
      <c r="B101" s="9">
        <v>2025</v>
      </c>
      <c r="C101" s="2" t="s">
        <v>20</v>
      </c>
      <c r="D101" s="1" t="s">
        <v>37</v>
      </c>
      <c r="E101" s="1" t="s">
        <v>22</v>
      </c>
      <c r="F101" s="13">
        <f>3367+56630.9+813+310</f>
        <v>61120.9</v>
      </c>
    </row>
    <row r="102" spans="2:6" x14ac:dyDescent="0.25">
      <c r="B102" s="9">
        <v>2023</v>
      </c>
      <c r="C102" s="2" t="s">
        <v>20</v>
      </c>
      <c r="D102" s="1" t="s">
        <v>37</v>
      </c>
      <c r="E102" s="1" t="s">
        <v>31</v>
      </c>
      <c r="F102" s="13">
        <v>335</v>
      </c>
    </row>
    <row r="103" spans="2:6" x14ac:dyDescent="0.25">
      <c r="B103" s="9">
        <v>2024</v>
      </c>
      <c r="C103" s="2" t="s">
        <v>20</v>
      </c>
      <c r="D103" s="1" t="s">
        <v>37</v>
      </c>
      <c r="E103" s="1" t="s">
        <v>31</v>
      </c>
      <c r="F103" s="13">
        <v>435</v>
      </c>
    </row>
    <row r="104" spans="2:6" x14ac:dyDescent="0.25">
      <c r="B104" s="9">
        <v>2025</v>
      </c>
      <c r="C104" s="2" t="s">
        <v>20</v>
      </c>
      <c r="D104" s="1" t="s">
        <v>37</v>
      </c>
      <c r="E104" s="1" t="s">
        <v>31</v>
      </c>
      <c r="F104" s="13">
        <v>1035</v>
      </c>
    </row>
    <row r="105" spans="2:6" x14ac:dyDescent="0.25">
      <c r="B105" s="9">
        <v>2023</v>
      </c>
      <c r="C105" s="2" t="s">
        <v>20</v>
      </c>
      <c r="D105" s="1" t="s">
        <v>37</v>
      </c>
      <c r="E105" s="1" t="s">
        <v>23</v>
      </c>
      <c r="F105" s="13">
        <f>100</f>
        <v>100</v>
      </c>
    </row>
    <row r="106" spans="2:6" x14ac:dyDescent="0.25">
      <c r="B106" s="9">
        <v>2024</v>
      </c>
      <c r="C106" s="2" t="s">
        <v>20</v>
      </c>
      <c r="D106" s="1" t="s">
        <v>37</v>
      </c>
      <c r="E106" s="1" t="s">
        <v>23</v>
      </c>
      <c r="F106" s="13">
        <f>150+15</f>
        <v>165</v>
      </c>
    </row>
    <row r="107" spans="2:6" x14ac:dyDescent="0.25">
      <c r="B107" s="9">
        <v>2025</v>
      </c>
      <c r="C107" s="2" t="s">
        <v>20</v>
      </c>
      <c r="D107" s="1" t="s">
        <v>37</v>
      </c>
      <c r="E107" s="1" t="s">
        <v>23</v>
      </c>
      <c r="F107" s="13">
        <f>155+15</f>
        <v>170</v>
      </c>
    </row>
    <row r="108" spans="2:6" x14ac:dyDescent="0.25">
      <c r="B108" s="9">
        <v>2023</v>
      </c>
      <c r="C108" s="2" t="s">
        <v>20</v>
      </c>
      <c r="D108" s="1" t="s">
        <v>37</v>
      </c>
      <c r="E108" s="1" t="s">
        <v>24</v>
      </c>
      <c r="F108" s="13">
        <v>3087</v>
      </c>
    </row>
    <row r="109" spans="2:6" x14ac:dyDescent="0.25">
      <c r="B109" s="9">
        <v>2024</v>
      </c>
      <c r="C109" s="2" t="s">
        <v>20</v>
      </c>
      <c r="D109" s="1" t="s">
        <v>37</v>
      </c>
      <c r="E109" s="1" t="s">
        <v>24</v>
      </c>
      <c r="F109" s="13">
        <v>3210.5</v>
      </c>
    </row>
    <row r="110" spans="2:6" x14ac:dyDescent="0.25">
      <c r="B110" s="9">
        <v>2025</v>
      </c>
      <c r="C110" s="2" t="s">
        <v>20</v>
      </c>
      <c r="D110" s="1" t="s">
        <v>37</v>
      </c>
      <c r="E110" s="1" t="s">
        <v>24</v>
      </c>
      <c r="F110" s="13">
        <v>3210.5</v>
      </c>
    </row>
    <row r="111" spans="2:6" ht="30" x14ac:dyDescent="0.25">
      <c r="B111" s="9">
        <v>2023</v>
      </c>
      <c r="C111" s="2" t="s">
        <v>20</v>
      </c>
      <c r="D111" s="1" t="s">
        <v>38</v>
      </c>
      <c r="E111" s="1" t="s">
        <v>22</v>
      </c>
      <c r="F111" s="13">
        <f>8484.2+51758.1</f>
        <v>60242.3</v>
      </c>
    </row>
    <row r="112" spans="2:6" ht="30" x14ac:dyDescent="0.25">
      <c r="B112" s="9">
        <v>2024</v>
      </c>
      <c r="C112" s="2" t="s">
        <v>20</v>
      </c>
      <c r="D112" s="1" t="s">
        <v>38</v>
      </c>
      <c r="E112" s="1" t="s">
        <v>22</v>
      </c>
      <c r="F112" s="13">
        <f>8796.8+56929.1</f>
        <v>65725.899999999994</v>
      </c>
    </row>
    <row r="113" spans="2:6" ht="30" x14ac:dyDescent="0.25">
      <c r="B113" s="9">
        <v>2025</v>
      </c>
      <c r="C113" s="2" t="s">
        <v>20</v>
      </c>
      <c r="D113" s="1" t="s">
        <v>38</v>
      </c>
      <c r="E113" s="1" t="s">
        <v>22</v>
      </c>
      <c r="F113" s="13">
        <f>8722.5+56641</f>
        <v>65363.5</v>
      </c>
    </row>
    <row r="114" spans="2:6" ht="30" x14ac:dyDescent="0.25">
      <c r="B114" s="9">
        <v>2023</v>
      </c>
      <c r="C114" s="2" t="s">
        <v>20</v>
      </c>
      <c r="D114" s="1" t="s">
        <v>38</v>
      </c>
      <c r="E114" s="1" t="s">
        <v>23</v>
      </c>
      <c r="F114" s="13">
        <v>84</v>
      </c>
    </row>
    <row r="115" spans="2:6" ht="30" x14ac:dyDescent="0.25">
      <c r="B115" s="9">
        <v>2024</v>
      </c>
      <c r="C115" s="2" t="s">
        <v>20</v>
      </c>
      <c r="D115" s="1" t="s">
        <v>38</v>
      </c>
      <c r="E115" s="1" t="s">
        <v>23</v>
      </c>
      <c r="F115" s="13">
        <v>84</v>
      </c>
    </row>
    <row r="116" spans="2:6" ht="30" x14ac:dyDescent="0.25">
      <c r="B116" s="9">
        <v>2025</v>
      </c>
      <c r="C116" s="2" t="s">
        <v>20</v>
      </c>
      <c r="D116" s="1" t="s">
        <v>38</v>
      </c>
      <c r="E116" s="1" t="s">
        <v>23</v>
      </c>
      <c r="F116" s="13">
        <v>84</v>
      </c>
    </row>
    <row r="117" spans="2:6" ht="30" x14ac:dyDescent="0.25">
      <c r="B117" s="9">
        <v>2023</v>
      </c>
      <c r="C117" s="2" t="s">
        <v>20</v>
      </c>
      <c r="D117" s="1" t="s">
        <v>38</v>
      </c>
      <c r="E117" s="1" t="s">
        <v>39</v>
      </c>
      <c r="F117" s="13">
        <v>4817.3</v>
      </c>
    </row>
    <row r="118" spans="2:6" ht="30" x14ac:dyDescent="0.25">
      <c r="B118" s="9">
        <v>2024</v>
      </c>
      <c r="C118" s="2" t="s">
        <v>20</v>
      </c>
      <c r="D118" s="1" t="s">
        <v>38</v>
      </c>
      <c r="E118" s="1" t="s">
        <v>39</v>
      </c>
      <c r="F118" s="13">
        <v>4776.2</v>
      </c>
    </row>
    <row r="119" spans="2:6" ht="30" x14ac:dyDescent="0.25">
      <c r="B119" s="9">
        <v>2025</v>
      </c>
      <c r="C119" s="2" t="s">
        <v>20</v>
      </c>
      <c r="D119" s="1" t="s">
        <v>38</v>
      </c>
      <c r="E119" s="1" t="s">
        <v>39</v>
      </c>
      <c r="F119" s="13">
        <v>4733.6000000000004</v>
      </c>
    </row>
    <row r="120" spans="2:6" ht="30" x14ac:dyDescent="0.25">
      <c r="B120" s="9">
        <v>2023</v>
      </c>
      <c r="C120" s="2" t="s">
        <v>20</v>
      </c>
      <c r="D120" s="1" t="s">
        <v>38</v>
      </c>
      <c r="E120" s="1" t="s">
        <v>40</v>
      </c>
      <c r="F120" s="13">
        <v>0</v>
      </c>
    </row>
    <row r="121" spans="2:6" ht="30" x14ac:dyDescent="0.25">
      <c r="B121" s="9">
        <v>2024</v>
      </c>
      <c r="C121" s="2" t="s">
        <v>20</v>
      </c>
      <c r="D121" s="1" t="s">
        <v>38</v>
      </c>
      <c r="E121" s="1" t="s">
        <v>40</v>
      </c>
      <c r="F121" s="13">
        <v>33380</v>
      </c>
    </row>
    <row r="122" spans="2:6" ht="30" x14ac:dyDescent="0.25">
      <c r="B122" s="9">
        <v>2025</v>
      </c>
      <c r="C122" s="2" t="s">
        <v>20</v>
      </c>
      <c r="D122" s="1" t="s">
        <v>38</v>
      </c>
      <c r="E122" s="1" t="s">
        <v>40</v>
      </c>
      <c r="F122" s="13">
        <v>57626</v>
      </c>
    </row>
    <row r="123" spans="2:6" x14ac:dyDescent="0.25">
      <c r="B123" s="9">
        <v>2023</v>
      </c>
      <c r="C123" s="2" t="s">
        <v>20</v>
      </c>
      <c r="D123" s="1" t="s">
        <v>41</v>
      </c>
      <c r="E123" s="1" t="s">
        <v>22</v>
      </c>
      <c r="F123" s="13">
        <v>4473</v>
      </c>
    </row>
    <row r="124" spans="2:6" x14ac:dyDescent="0.25">
      <c r="B124" s="9">
        <v>2024</v>
      </c>
      <c r="C124" s="2" t="s">
        <v>20</v>
      </c>
      <c r="D124" s="1" t="s">
        <v>41</v>
      </c>
      <c r="E124" s="1" t="s">
        <v>22</v>
      </c>
      <c r="F124" s="13">
        <v>4632.3</v>
      </c>
    </row>
    <row r="125" spans="2:6" x14ac:dyDescent="0.25">
      <c r="B125" s="9">
        <v>2025</v>
      </c>
      <c r="C125" s="2" t="s">
        <v>20</v>
      </c>
      <c r="D125" s="1" t="s">
        <v>41</v>
      </c>
      <c r="E125" s="1" t="s">
        <v>22</v>
      </c>
      <c r="F125" s="13">
        <v>4782.3</v>
      </c>
    </row>
    <row r="126" spans="2:6" x14ac:dyDescent="0.25">
      <c r="B126" s="9">
        <v>2023</v>
      </c>
      <c r="C126" s="2" t="s">
        <v>20</v>
      </c>
      <c r="D126" s="1" t="s">
        <v>41</v>
      </c>
      <c r="E126" s="1" t="s">
        <v>31</v>
      </c>
      <c r="F126" s="13">
        <v>1282.4000000000001</v>
      </c>
    </row>
    <row r="127" spans="2:6" x14ac:dyDescent="0.25">
      <c r="B127" s="9">
        <v>2024</v>
      </c>
      <c r="C127" s="2" t="s">
        <v>20</v>
      </c>
      <c r="D127" s="1" t="s">
        <v>41</v>
      </c>
      <c r="E127" s="1" t="s">
        <v>31</v>
      </c>
      <c r="F127" s="13">
        <v>1160</v>
      </c>
    </row>
    <row r="128" spans="2:6" x14ac:dyDescent="0.25">
      <c r="B128" s="9">
        <v>2025</v>
      </c>
      <c r="C128" s="2" t="s">
        <v>20</v>
      </c>
      <c r="D128" s="1" t="s">
        <v>41</v>
      </c>
      <c r="E128" s="1" t="s">
        <v>31</v>
      </c>
      <c r="F128" s="13">
        <v>1210</v>
      </c>
    </row>
    <row r="129" spans="2:6" ht="30" x14ac:dyDescent="0.25">
      <c r="B129" s="9">
        <v>2023</v>
      </c>
      <c r="C129" s="2" t="s">
        <v>20</v>
      </c>
      <c r="D129" s="1" t="s">
        <v>42</v>
      </c>
      <c r="E129" s="1" t="s">
        <v>33</v>
      </c>
      <c r="F129" s="13">
        <v>5245</v>
      </c>
    </row>
    <row r="130" spans="2:6" ht="30" x14ac:dyDescent="0.25">
      <c r="B130" s="9">
        <v>2024</v>
      </c>
      <c r="C130" s="2" t="s">
        <v>20</v>
      </c>
      <c r="D130" s="1" t="s">
        <v>42</v>
      </c>
      <c r="E130" s="1" t="s">
        <v>33</v>
      </c>
      <c r="F130" s="13">
        <v>6092</v>
      </c>
    </row>
    <row r="131" spans="2:6" ht="30" x14ac:dyDescent="0.25">
      <c r="B131" s="9">
        <v>2025</v>
      </c>
      <c r="C131" s="2" t="s">
        <v>20</v>
      </c>
      <c r="D131" s="1" t="s">
        <v>42</v>
      </c>
      <c r="E131" s="1" t="s">
        <v>33</v>
      </c>
      <c r="F131" s="13">
        <v>6092</v>
      </c>
    </row>
    <row r="132" spans="2:6" x14ac:dyDescent="0.25">
      <c r="B132" s="9">
        <v>2023</v>
      </c>
      <c r="C132" s="2" t="s">
        <v>20</v>
      </c>
      <c r="D132" s="4" t="s">
        <v>43</v>
      </c>
      <c r="E132" s="5" t="s">
        <v>31</v>
      </c>
      <c r="F132" s="14">
        <v>5429</v>
      </c>
    </row>
    <row r="133" spans="2:6" x14ac:dyDescent="0.25">
      <c r="B133" s="9">
        <v>2024</v>
      </c>
      <c r="C133" s="2" t="s">
        <v>20</v>
      </c>
      <c r="D133" s="4" t="s">
        <v>43</v>
      </c>
      <c r="E133" s="5" t="s">
        <v>31</v>
      </c>
      <c r="F133" s="14">
        <v>8080</v>
      </c>
    </row>
    <row r="134" spans="2:6" x14ac:dyDescent="0.25">
      <c r="B134" s="9">
        <v>2025</v>
      </c>
      <c r="C134" s="2" t="s">
        <v>20</v>
      </c>
      <c r="D134" s="4" t="s">
        <v>43</v>
      </c>
      <c r="E134" s="5" t="s">
        <v>31</v>
      </c>
      <c r="F134" s="14">
        <v>80</v>
      </c>
    </row>
    <row r="135" spans="2:6" x14ac:dyDescent="0.25">
      <c r="B135" s="9">
        <v>2023</v>
      </c>
      <c r="C135" s="2" t="s">
        <v>20</v>
      </c>
      <c r="D135" s="4" t="s">
        <v>43</v>
      </c>
      <c r="E135" s="5" t="s">
        <v>35</v>
      </c>
      <c r="F135" s="14">
        <v>23846.3</v>
      </c>
    </row>
    <row r="136" spans="2:6" x14ac:dyDescent="0.25">
      <c r="B136" s="9">
        <v>2024</v>
      </c>
      <c r="C136" s="2" t="s">
        <v>20</v>
      </c>
      <c r="D136" s="4" t="s">
        <v>43</v>
      </c>
      <c r="E136" s="5" t="s">
        <v>35</v>
      </c>
      <c r="F136" s="14">
        <v>23076.1</v>
      </c>
    </row>
    <row r="137" spans="2:6" x14ac:dyDescent="0.25">
      <c r="B137" s="9">
        <v>2025</v>
      </c>
      <c r="C137" s="2" t="s">
        <v>20</v>
      </c>
      <c r="D137" s="4" t="s">
        <v>43</v>
      </c>
      <c r="E137" s="5" t="s">
        <v>35</v>
      </c>
      <c r="F137" s="14">
        <v>261.2</v>
      </c>
    </row>
    <row r="138" spans="2:6" x14ac:dyDescent="0.25">
      <c r="B138" s="9">
        <v>2023</v>
      </c>
      <c r="C138" s="2" t="s">
        <v>20</v>
      </c>
      <c r="D138" s="1" t="s">
        <v>44</v>
      </c>
      <c r="E138" s="1" t="s">
        <v>22</v>
      </c>
      <c r="F138" s="13">
        <f>20+10</f>
        <v>30</v>
      </c>
    </row>
    <row r="139" spans="2:6" x14ac:dyDescent="0.25">
      <c r="B139" s="9">
        <v>2024</v>
      </c>
      <c r="C139" s="2" t="s">
        <v>20</v>
      </c>
      <c r="D139" s="1" t="s">
        <v>44</v>
      </c>
      <c r="E139" s="1" t="s">
        <v>22</v>
      </c>
      <c r="F139" s="13">
        <f t="shared" ref="F139:F140" si="0">20+10</f>
        <v>30</v>
      </c>
    </row>
    <row r="140" spans="2:6" x14ac:dyDescent="0.25">
      <c r="B140" s="9">
        <v>2025</v>
      </c>
      <c r="C140" s="2" t="s">
        <v>20</v>
      </c>
      <c r="D140" s="1" t="s">
        <v>44</v>
      </c>
      <c r="E140" s="1" t="s">
        <v>22</v>
      </c>
      <c r="F140" s="13">
        <f t="shared" si="0"/>
        <v>30</v>
      </c>
    </row>
    <row r="141" spans="2:6" x14ac:dyDescent="0.25">
      <c r="B141" s="11">
        <v>2023</v>
      </c>
      <c r="C141" s="2" t="s">
        <v>20</v>
      </c>
      <c r="D141" s="1" t="s">
        <v>45</v>
      </c>
      <c r="E141" s="1" t="s">
        <v>22</v>
      </c>
      <c r="F141" s="13">
        <f>20.8+400+29510.9+1217.6+88450+6497.5</f>
        <v>126096.8</v>
      </c>
    </row>
    <row r="142" spans="2:6" x14ac:dyDescent="0.25">
      <c r="B142" s="11">
        <v>2024</v>
      </c>
      <c r="C142" s="2" t="s">
        <v>20</v>
      </c>
      <c r="D142" s="1" t="s">
        <v>45</v>
      </c>
      <c r="E142" s="1" t="s">
        <v>22</v>
      </c>
      <c r="F142" s="13">
        <f>11.3+400+31335.7+1357.4+7644.3</f>
        <v>40748.700000000004</v>
      </c>
    </row>
    <row r="143" spans="2:6" x14ac:dyDescent="0.25">
      <c r="B143" s="11">
        <v>2025</v>
      </c>
      <c r="C143" s="2" t="s">
        <v>20</v>
      </c>
      <c r="D143" s="1" t="s">
        <v>45</v>
      </c>
      <c r="E143" s="1" t="s">
        <v>22</v>
      </c>
      <c r="F143" s="13">
        <f>96.1+400+32430.7+1357.4+7644.3</f>
        <v>41928.500000000007</v>
      </c>
    </row>
    <row r="144" spans="2:6" x14ac:dyDescent="0.25">
      <c r="B144" s="11">
        <v>2023</v>
      </c>
      <c r="C144" s="2" t="s">
        <v>20</v>
      </c>
      <c r="D144" s="1" t="s">
        <v>45</v>
      </c>
      <c r="E144" s="1" t="s">
        <v>31</v>
      </c>
      <c r="F144" s="13">
        <v>1151</v>
      </c>
    </row>
    <row r="145" spans="2:6" x14ac:dyDescent="0.25">
      <c r="B145" s="11">
        <v>2023</v>
      </c>
      <c r="C145" s="2" t="s">
        <v>20</v>
      </c>
      <c r="D145" s="1" t="s">
        <v>45</v>
      </c>
      <c r="E145" s="1" t="s">
        <v>35</v>
      </c>
      <c r="F145" s="13">
        <v>18849</v>
      </c>
    </row>
    <row r="146" spans="2:6" x14ac:dyDescent="0.25">
      <c r="B146" s="11">
        <v>2024</v>
      </c>
      <c r="C146" s="2" t="s">
        <v>20</v>
      </c>
      <c r="D146" s="1" t="s">
        <v>45</v>
      </c>
      <c r="E146" s="1" t="s">
        <v>35</v>
      </c>
      <c r="F146" s="13">
        <v>14000</v>
      </c>
    </row>
    <row r="147" spans="2:6" x14ac:dyDescent="0.25">
      <c r="B147" s="11">
        <v>2025</v>
      </c>
      <c r="C147" s="2" t="s">
        <v>20</v>
      </c>
      <c r="D147" s="1" t="s">
        <v>45</v>
      </c>
      <c r="E147" s="1" t="s">
        <v>35</v>
      </c>
      <c r="F147" s="13">
        <v>14000</v>
      </c>
    </row>
    <row r="148" spans="2:6" x14ac:dyDescent="0.25">
      <c r="B148" s="11">
        <v>2023</v>
      </c>
      <c r="C148" s="2" t="s">
        <v>20</v>
      </c>
      <c r="D148" s="1" t="s">
        <v>45</v>
      </c>
      <c r="E148" s="1" t="s">
        <v>23</v>
      </c>
      <c r="F148" s="13">
        <v>380</v>
      </c>
    </row>
    <row r="149" spans="2:6" x14ac:dyDescent="0.25">
      <c r="B149" s="11">
        <v>2024</v>
      </c>
      <c r="C149" s="2" t="s">
        <v>20</v>
      </c>
      <c r="D149" s="1" t="s">
        <v>45</v>
      </c>
      <c r="E149" s="1" t="s">
        <v>23</v>
      </c>
      <c r="F149" s="13">
        <v>380</v>
      </c>
    </row>
    <row r="150" spans="2:6" x14ac:dyDescent="0.25">
      <c r="B150" s="11">
        <v>2025</v>
      </c>
      <c r="C150" s="2" t="s">
        <v>20</v>
      </c>
      <c r="D150" s="1" t="s">
        <v>45</v>
      </c>
      <c r="E150" s="5" t="s">
        <v>23</v>
      </c>
      <c r="F150" s="13">
        <v>380</v>
      </c>
    </row>
    <row r="151" spans="2:6" x14ac:dyDescent="0.25">
      <c r="B151" s="11">
        <v>2023</v>
      </c>
      <c r="C151" s="2" t="s">
        <v>20</v>
      </c>
      <c r="D151" s="1" t="s">
        <v>45</v>
      </c>
      <c r="E151" s="1" t="s">
        <v>24</v>
      </c>
      <c r="F151" s="13">
        <v>400</v>
      </c>
    </row>
    <row r="152" spans="2:6" x14ac:dyDescent="0.25">
      <c r="B152" s="11">
        <v>2024</v>
      </c>
      <c r="C152" s="2" t="s">
        <v>20</v>
      </c>
      <c r="D152" s="1" t="s">
        <v>45</v>
      </c>
      <c r="E152" s="1" t="s">
        <v>24</v>
      </c>
      <c r="F152" s="13">
        <v>400</v>
      </c>
    </row>
    <row r="153" spans="2:6" x14ac:dyDescent="0.25">
      <c r="B153" s="15">
        <v>2025</v>
      </c>
      <c r="C153" s="16" t="s">
        <v>20</v>
      </c>
      <c r="D153" s="17" t="s">
        <v>45</v>
      </c>
      <c r="E153" s="17" t="s">
        <v>24</v>
      </c>
      <c r="F153" s="18">
        <v>400</v>
      </c>
    </row>
    <row r="154" spans="2:6" x14ac:dyDescent="0.25">
      <c r="B154" s="15">
        <v>2023</v>
      </c>
      <c r="C154" s="16" t="s">
        <v>46</v>
      </c>
      <c r="D154" s="1" t="s">
        <v>47</v>
      </c>
      <c r="E154" s="1" t="s">
        <v>48</v>
      </c>
      <c r="F154" s="13">
        <v>123000</v>
      </c>
    </row>
    <row r="155" spans="2:6" x14ac:dyDescent="0.25">
      <c r="B155" s="15">
        <v>2023</v>
      </c>
      <c r="C155" s="16" t="s">
        <v>46</v>
      </c>
      <c r="D155" s="1" t="s">
        <v>47</v>
      </c>
      <c r="E155" s="1" t="s">
        <v>49</v>
      </c>
      <c r="F155" s="13">
        <v>-57455</v>
      </c>
    </row>
    <row r="156" spans="2:6" x14ac:dyDescent="0.25">
      <c r="B156" s="15">
        <v>2023</v>
      </c>
      <c r="C156" s="16" t="s">
        <v>46</v>
      </c>
      <c r="D156" s="1" t="s">
        <v>50</v>
      </c>
      <c r="E156" s="1" t="s">
        <v>48</v>
      </c>
      <c r="F156" s="13">
        <v>20000</v>
      </c>
    </row>
    <row r="157" spans="2:6" x14ac:dyDescent="0.25">
      <c r="B157" s="15">
        <v>2023</v>
      </c>
      <c r="C157" s="16" t="s">
        <v>46</v>
      </c>
      <c r="D157" s="1" t="s">
        <v>50</v>
      </c>
      <c r="E157" s="1" t="s">
        <v>49</v>
      </c>
      <c r="F157" s="13">
        <v>-27669.9</v>
      </c>
    </row>
    <row r="158" spans="2:6" x14ac:dyDescent="0.25">
      <c r="B158" s="15">
        <v>2023</v>
      </c>
      <c r="C158" s="16" t="s">
        <v>46</v>
      </c>
      <c r="D158" s="1" t="s">
        <v>51</v>
      </c>
      <c r="E158" s="1" t="s">
        <v>60</v>
      </c>
      <c r="F158" s="13">
        <v>2124.9</v>
      </c>
    </row>
    <row r="159" spans="2:6" x14ac:dyDescent="0.25">
      <c r="B159" s="11">
        <v>2024</v>
      </c>
      <c r="C159" s="16" t="s">
        <v>46</v>
      </c>
      <c r="D159" s="1" t="s">
        <v>47</v>
      </c>
      <c r="E159" s="1" t="s">
        <v>48</v>
      </c>
      <c r="F159" s="13">
        <v>158000</v>
      </c>
    </row>
    <row r="160" spans="2:6" x14ac:dyDescent="0.25">
      <c r="B160" s="11">
        <v>2024</v>
      </c>
      <c r="C160" s="16" t="s">
        <v>46</v>
      </c>
      <c r="D160" s="1" t="s">
        <v>47</v>
      </c>
      <c r="E160" s="1" t="s">
        <v>49</v>
      </c>
      <c r="F160" s="13">
        <v>-123000</v>
      </c>
    </row>
    <row r="161" spans="2:6" x14ac:dyDescent="0.25">
      <c r="B161" s="11">
        <v>2024</v>
      </c>
      <c r="C161" s="16" t="s">
        <v>46</v>
      </c>
      <c r="D161" s="1" t="s">
        <v>50</v>
      </c>
      <c r="E161" s="1" t="s">
        <v>48</v>
      </c>
      <c r="F161" s="13">
        <v>0</v>
      </c>
    </row>
    <row r="162" spans="2:6" x14ac:dyDescent="0.25">
      <c r="B162" s="11">
        <v>2024</v>
      </c>
      <c r="C162" s="16" t="s">
        <v>46</v>
      </c>
      <c r="D162" s="1" t="s">
        <v>50</v>
      </c>
      <c r="E162" s="1" t="s">
        <v>49</v>
      </c>
      <c r="F162" s="13">
        <v>-334.9</v>
      </c>
    </row>
    <row r="163" spans="2:6" x14ac:dyDescent="0.25">
      <c r="B163" s="11">
        <v>2024</v>
      </c>
      <c r="C163" s="16" t="s">
        <v>46</v>
      </c>
      <c r="D163" s="1" t="s">
        <v>51</v>
      </c>
      <c r="E163" s="1" t="s">
        <v>60</v>
      </c>
      <c r="F163" s="13">
        <v>2751.9</v>
      </c>
    </row>
    <row r="164" spans="2:6" x14ac:dyDescent="0.25">
      <c r="B164" s="11">
        <v>2025</v>
      </c>
      <c r="C164" s="16" t="s">
        <v>46</v>
      </c>
      <c r="D164" s="1" t="s">
        <v>47</v>
      </c>
      <c r="E164" s="1" t="s">
        <v>48</v>
      </c>
      <c r="F164" s="13">
        <v>215000</v>
      </c>
    </row>
    <row r="165" spans="2:6" x14ac:dyDescent="0.25">
      <c r="B165" s="11">
        <v>2025</v>
      </c>
      <c r="C165" s="16" t="s">
        <v>46</v>
      </c>
      <c r="D165" s="1" t="s">
        <v>47</v>
      </c>
      <c r="E165" s="1" t="s">
        <v>49</v>
      </c>
      <c r="F165" s="13">
        <v>-158000</v>
      </c>
    </row>
    <row r="166" spans="2:6" x14ac:dyDescent="0.25">
      <c r="B166" s="11">
        <v>2025</v>
      </c>
      <c r="C166" s="16" t="s">
        <v>46</v>
      </c>
      <c r="D166" s="1" t="s">
        <v>50</v>
      </c>
      <c r="E166" s="1" t="s">
        <v>48</v>
      </c>
      <c r="F166" s="13">
        <v>0</v>
      </c>
    </row>
    <row r="167" spans="2:6" x14ac:dyDescent="0.25">
      <c r="B167" s="11">
        <v>2025</v>
      </c>
      <c r="C167" s="16" t="s">
        <v>46</v>
      </c>
      <c r="D167" s="1" t="s">
        <v>50</v>
      </c>
      <c r="E167" s="1" t="s">
        <v>49</v>
      </c>
      <c r="F167" s="13">
        <v>-27237.3</v>
      </c>
    </row>
    <row r="168" spans="2:6" x14ac:dyDescent="0.25">
      <c r="B168" s="11">
        <v>2025</v>
      </c>
      <c r="C168" s="16" t="s">
        <v>46</v>
      </c>
      <c r="D168" s="1" t="s">
        <v>51</v>
      </c>
      <c r="E168" s="1" t="s">
        <v>60</v>
      </c>
      <c r="F168" s="13">
        <v>5765.3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showGridLines="0" workbookViewId="0">
      <selection activeCell="F20" sqref="F20"/>
    </sheetView>
  </sheetViews>
  <sheetFormatPr defaultRowHeight="15" x14ac:dyDescent="0.25"/>
  <cols>
    <col min="2" max="2" width="24.140625" customWidth="1"/>
    <col min="3" max="3" width="16.5703125" customWidth="1"/>
    <col min="4" max="4" width="10" customWidth="1"/>
    <col min="5" max="5" width="10" bestFit="1" customWidth="1"/>
    <col min="6" max="6" width="101.140625" bestFit="1" customWidth="1"/>
    <col min="7" max="7" width="61.28515625" bestFit="1" customWidth="1"/>
    <col min="8" max="8" width="35.140625" bestFit="1" customWidth="1"/>
    <col min="9" max="9" width="17.7109375" bestFit="1" customWidth="1"/>
    <col min="10" max="10" width="26.28515625" bestFit="1" customWidth="1"/>
    <col min="11" max="11" width="35.5703125" bestFit="1" customWidth="1"/>
    <col min="12" max="12" width="28.42578125" bestFit="1" customWidth="1"/>
    <col min="13" max="13" width="63" bestFit="1" customWidth="1"/>
    <col min="14" max="14" width="25.140625" bestFit="1" customWidth="1"/>
    <col min="15" max="15" width="11.42578125" bestFit="1" customWidth="1"/>
    <col min="16" max="16" width="13.28515625" bestFit="1" customWidth="1"/>
    <col min="17" max="17" width="56.28515625" bestFit="1" customWidth="1"/>
    <col min="18" max="18" width="31.5703125" bestFit="1" customWidth="1"/>
    <col min="19" max="19" width="29" bestFit="1" customWidth="1"/>
    <col min="20" max="20" width="21.140625" bestFit="1" customWidth="1"/>
    <col min="21" max="22" width="11.42578125" bestFit="1" customWidth="1"/>
    <col min="23" max="23" width="32.28515625" bestFit="1" customWidth="1"/>
    <col min="24" max="24" width="28" bestFit="1" customWidth="1"/>
    <col min="25" max="25" width="38.85546875" bestFit="1" customWidth="1"/>
    <col min="26" max="26" width="7.42578125" customWidth="1"/>
    <col min="27" max="27" width="12.42578125" bestFit="1" customWidth="1"/>
  </cols>
  <sheetData>
    <row r="2" spans="2:3" x14ac:dyDescent="0.25">
      <c r="B2" t="s">
        <v>54</v>
      </c>
    </row>
    <row r="4" spans="2:3" x14ac:dyDescent="0.25">
      <c r="B4" s="22" t="s">
        <v>0</v>
      </c>
      <c r="C4" s="23">
        <v>2023</v>
      </c>
    </row>
    <row r="6" spans="2:3" x14ac:dyDescent="0.25">
      <c r="B6" s="22" t="s">
        <v>1</v>
      </c>
      <c r="C6" t="s">
        <v>52</v>
      </c>
    </row>
    <row r="7" spans="2:3" x14ac:dyDescent="0.25">
      <c r="B7" s="23" t="s">
        <v>3</v>
      </c>
      <c r="C7" s="24">
        <v>2203839.9</v>
      </c>
    </row>
    <row r="8" spans="2:3" x14ac:dyDescent="0.25">
      <c r="B8" s="23" t="s">
        <v>20</v>
      </c>
      <c r="C8" s="24">
        <v>2424382.9</v>
      </c>
    </row>
    <row r="9" spans="2:3" x14ac:dyDescent="0.25">
      <c r="B9" s="23" t="s">
        <v>46</v>
      </c>
      <c r="C9" s="24">
        <v>60000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1"/>
  <sheetViews>
    <sheetView showGridLines="0" workbookViewId="0">
      <selection activeCell="B6" sqref="B6"/>
    </sheetView>
  </sheetViews>
  <sheetFormatPr defaultRowHeight="15" x14ac:dyDescent="0.25"/>
  <cols>
    <col min="2" max="2" width="106.28515625" customWidth="1"/>
    <col min="3" max="3" width="16.5703125" customWidth="1"/>
    <col min="4" max="4" width="59.5703125" customWidth="1"/>
    <col min="5" max="5" width="21.42578125" bestFit="1" customWidth="1"/>
    <col min="6" max="6" width="20.42578125" customWidth="1"/>
    <col min="7" max="7" width="32.7109375" customWidth="1"/>
    <col min="8" max="8" width="28.140625" customWidth="1"/>
    <col min="9" max="9" width="19.28515625" bestFit="1" customWidth="1"/>
    <col min="10" max="10" width="21.7109375" customWidth="1"/>
    <col min="11" max="11" width="43.42578125" bestFit="1" customWidth="1"/>
    <col min="12" max="12" width="50.7109375" bestFit="1" customWidth="1"/>
    <col min="13" max="13" width="107.5703125" bestFit="1" customWidth="1"/>
    <col min="14" max="14" width="26.42578125" bestFit="1" customWidth="1"/>
    <col min="15" max="15" width="18.7109375" bestFit="1" customWidth="1"/>
    <col min="16" max="16" width="34.85546875" bestFit="1" customWidth="1"/>
    <col min="17" max="17" width="59" bestFit="1" customWidth="1"/>
    <col min="18" max="18" width="62" bestFit="1" customWidth="1"/>
    <col min="19" max="19" width="34" bestFit="1" customWidth="1"/>
    <col min="20" max="20" width="41.7109375" bestFit="1" customWidth="1"/>
    <col min="21" max="21" width="87" bestFit="1" customWidth="1"/>
    <col min="22" max="22" width="45.85546875" bestFit="1" customWidth="1"/>
    <col min="23" max="23" width="63.42578125" bestFit="1" customWidth="1"/>
    <col min="24" max="24" width="10" customWidth="1"/>
    <col min="25" max="25" width="38.85546875" bestFit="1" customWidth="1"/>
    <col min="26" max="26" width="7.42578125" customWidth="1"/>
    <col min="27" max="27" width="12.42578125" bestFit="1" customWidth="1"/>
  </cols>
  <sheetData>
    <row r="4" spans="2:3" x14ac:dyDescent="0.25">
      <c r="B4" s="22" t="s">
        <v>1</v>
      </c>
      <c r="C4" t="s">
        <v>20</v>
      </c>
    </row>
    <row r="6" spans="2:3" x14ac:dyDescent="0.25">
      <c r="B6" s="22" t="s">
        <v>1</v>
      </c>
      <c r="C6" t="s">
        <v>52</v>
      </c>
    </row>
    <row r="7" spans="2:3" x14ac:dyDescent="0.25">
      <c r="B7" s="23" t="s">
        <v>42</v>
      </c>
      <c r="C7" s="24">
        <v>5245</v>
      </c>
    </row>
    <row r="8" spans="2:3" x14ac:dyDescent="0.25">
      <c r="B8" s="23" t="s">
        <v>34</v>
      </c>
      <c r="C8" s="24">
        <v>302767.40000000002</v>
      </c>
    </row>
    <row r="9" spans="2:3" x14ac:dyDescent="0.25">
      <c r="B9" s="23" t="s">
        <v>37</v>
      </c>
      <c r="C9" s="24">
        <v>59101.8</v>
      </c>
    </row>
    <row r="10" spans="2:3" x14ac:dyDescent="0.25">
      <c r="B10" s="23" t="s">
        <v>45</v>
      </c>
      <c r="C10" s="24">
        <v>146876.79999999999</v>
      </c>
    </row>
    <row r="11" spans="2:3" x14ac:dyDescent="0.25">
      <c r="B11" s="23" t="s">
        <v>32</v>
      </c>
      <c r="C11" s="24">
        <v>6728</v>
      </c>
    </row>
    <row r="12" spans="2:3" x14ac:dyDescent="0.25">
      <c r="B12" s="23" t="s">
        <v>44</v>
      </c>
      <c r="C12" s="24">
        <v>30</v>
      </c>
    </row>
    <row r="13" spans="2:3" x14ac:dyDescent="0.25">
      <c r="B13" s="23" t="s">
        <v>27</v>
      </c>
      <c r="C13" s="24">
        <v>199201.3</v>
      </c>
    </row>
    <row r="14" spans="2:3" x14ac:dyDescent="0.25">
      <c r="B14" s="23" t="s">
        <v>21</v>
      </c>
      <c r="C14" s="24">
        <v>1317768.8</v>
      </c>
    </row>
    <row r="15" spans="2:3" x14ac:dyDescent="0.25">
      <c r="B15" s="23" t="s">
        <v>30</v>
      </c>
      <c r="C15" s="24">
        <v>1002</v>
      </c>
    </row>
    <row r="16" spans="2:3" x14ac:dyDescent="0.25">
      <c r="B16" s="23" t="s">
        <v>25</v>
      </c>
      <c r="C16" s="24">
        <v>262149.09999999998</v>
      </c>
    </row>
    <row r="17" spans="2:3" x14ac:dyDescent="0.25">
      <c r="B17" s="23" t="s">
        <v>29</v>
      </c>
      <c r="C17" s="24">
        <v>22488.400000000001</v>
      </c>
    </row>
    <row r="18" spans="2:3" x14ac:dyDescent="0.25">
      <c r="B18" s="23" t="s">
        <v>41</v>
      </c>
      <c r="C18" s="24">
        <v>5755.4</v>
      </c>
    </row>
    <row r="19" spans="2:3" x14ac:dyDescent="0.25">
      <c r="B19" s="23" t="s">
        <v>38</v>
      </c>
      <c r="C19" s="24">
        <v>65143.600000000006</v>
      </c>
    </row>
    <row r="20" spans="2:3" x14ac:dyDescent="0.25">
      <c r="B20" s="23" t="s">
        <v>43</v>
      </c>
      <c r="C20" s="24">
        <v>29275.3</v>
      </c>
    </row>
    <row r="21" spans="2:3" x14ac:dyDescent="0.25">
      <c r="B21" s="23" t="s">
        <v>36</v>
      </c>
      <c r="C21" s="24">
        <v>850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" sqref="A3"/>
    </sheetView>
  </sheetViews>
  <sheetFormatPr defaultRowHeight="15" x14ac:dyDescent="0.25"/>
  <cols>
    <col min="1" max="1" width="62.85546875" customWidth="1"/>
    <col min="2" max="2" width="22.5703125" customWidth="1"/>
    <col min="3" max="3" width="25.7109375" bestFit="1" customWidth="1"/>
    <col min="4" max="4" width="8.7109375" customWidth="1"/>
    <col min="5" max="5" width="101.140625" bestFit="1" customWidth="1"/>
    <col min="6" max="6" width="61.28515625" bestFit="1" customWidth="1"/>
    <col min="7" max="7" width="35.140625" bestFit="1" customWidth="1"/>
    <col min="8" max="8" width="17.7109375" bestFit="1" customWidth="1"/>
    <col min="9" max="9" width="26.28515625" bestFit="1" customWidth="1"/>
    <col min="10" max="10" width="35.5703125" bestFit="1" customWidth="1"/>
    <col min="11" max="11" width="28.42578125" bestFit="1" customWidth="1"/>
    <col min="12" max="12" width="63" bestFit="1" customWidth="1"/>
    <col min="13" max="13" width="25.140625" bestFit="1" customWidth="1"/>
    <col min="14" max="14" width="8" customWidth="1"/>
    <col min="15" max="15" width="13.28515625" bestFit="1" customWidth="1"/>
    <col min="16" max="16" width="56.28515625" bestFit="1" customWidth="1"/>
    <col min="17" max="17" width="31.5703125" bestFit="1" customWidth="1"/>
    <col min="18" max="18" width="11.28515625" bestFit="1" customWidth="1"/>
    <col min="19" max="19" width="11.140625" bestFit="1" customWidth="1"/>
    <col min="20" max="20" width="29" bestFit="1" customWidth="1"/>
    <col min="21" max="21" width="21.140625" bestFit="1" customWidth="1"/>
    <col min="22" max="22" width="11" bestFit="1" customWidth="1"/>
    <col min="23" max="23" width="10" bestFit="1" customWidth="1"/>
    <col min="24" max="24" width="32.28515625" bestFit="1" customWidth="1"/>
    <col min="25" max="25" width="28" bestFit="1" customWidth="1"/>
    <col min="26" max="26" width="38.85546875" bestFit="1" customWidth="1"/>
    <col min="27" max="27" width="8" customWidth="1"/>
    <col min="28" max="28" width="11.85546875" bestFit="1" customWidth="1"/>
  </cols>
  <sheetData>
    <row r="1" spans="1:2" x14ac:dyDescent="0.25">
      <c r="A1" s="22" t="s">
        <v>0</v>
      </c>
      <c r="B1" s="23">
        <v>2023</v>
      </c>
    </row>
    <row r="2" spans="1:2" x14ac:dyDescent="0.25">
      <c r="A2" s="22" t="s">
        <v>1</v>
      </c>
      <c r="B2" t="s">
        <v>20</v>
      </c>
    </row>
    <row r="3" spans="1:2" x14ac:dyDescent="0.25">
      <c r="A3" s="22" t="s">
        <v>59</v>
      </c>
      <c r="B3" t="s">
        <v>53</v>
      </c>
    </row>
    <row r="5" spans="1:2" x14ac:dyDescent="0.25">
      <c r="A5" s="22" t="s">
        <v>56</v>
      </c>
      <c r="B5" t="s">
        <v>55</v>
      </c>
    </row>
    <row r="6" spans="1:2" x14ac:dyDescent="0.25">
      <c r="A6" s="23" t="s">
        <v>35</v>
      </c>
      <c r="B6" s="24">
        <v>241159.5</v>
      </c>
    </row>
    <row r="7" spans="1:2" x14ac:dyDescent="0.25">
      <c r="A7" s="23" t="s">
        <v>28</v>
      </c>
      <c r="B7" s="24">
        <v>198411.3</v>
      </c>
    </row>
    <row r="8" spans="1:2" x14ac:dyDescent="0.25">
      <c r="A8" s="23" t="s">
        <v>33</v>
      </c>
      <c r="B8" s="24">
        <v>11963</v>
      </c>
    </row>
    <row r="9" spans="1:2" x14ac:dyDescent="0.25">
      <c r="A9" s="23" t="s">
        <v>31</v>
      </c>
      <c r="B9" s="24">
        <v>110887.59999999999</v>
      </c>
    </row>
    <row r="10" spans="1:2" x14ac:dyDescent="0.25">
      <c r="A10" s="23" t="s">
        <v>23</v>
      </c>
      <c r="B10" s="24">
        <v>1326465.5999999999</v>
      </c>
    </row>
    <row r="11" spans="1:2" x14ac:dyDescent="0.25">
      <c r="A11" s="23" t="s">
        <v>39</v>
      </c>
      <c r="B11" s="24">
        <v>4817.3</v>
      </c>
    </row>
    <row r="12" spans="1:2" x14ac:dyDescent="0.25">
      <c r="A12" s="23" t="s">
        <v>22</v>
      </c>
      <c r="B12" s="24">
        <v>253906.00000000003</v>
      </c>
    </row>
    <row r="13" spans="1:2" x14ac:dyDescent="0.25">
      <c r="A13" s="23" t="s">
        <v>24</v>
      </c>
      <c r="B13" s="24">
        <v>28961</v>
      </c>
    </row>
    <row r="14" spans="1:2" x14ac:dyDescent="0.25">
      <c r="A14" s="23" t="s">
        <v>40</v>
      </c>
      <c r="B14" s="24">
        <v>0</v>
      </c>
    </row>
    <row r="15" spans="1:2" x14ac:dyDescent="0.25">
      <c r="A15" s="23" t="s">
        <v>26</v>
      </c>
      <c r="B15" s="24">
        <v>247811.6</v>
      </c>
    </row>
    <row r="16" spans="1:2" x14ac:dyDescent="0.25">
      <c r="A16" s="23" t="s">
        <v>57</v>
      </c>
      <c r="B16" s="24">
        <v>2424382.9000000004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7" sqref="A17"/>
    </sheetView>
  </sheetViews>
  <sheetFormatPr defaultRowHeight="15" x14ac:dyDescent="0.25"/>
  <cols>
    <col min="1" max="1" width="114.140625" customWidth="1"/>
  </cols>
  <sheetData>
    <row r="1" spans="1:1" ht="39.75" x14ac:dyDescent="0.25">
      <c r="A1" s="25" t="s">
        <v>63</v>
      </c>
    </row>
    <row r="2" spans="1:1" ht="37.5" x14ac:dyDescent="0.25">
      <c r="A2" s="26" t="s">
        <v>64</v>
      </c>
    </row>
    <row r="3" spans="1:1" ht="21" x14ac:dyDescent="0.25">
      <c r="A3" s="25" t="s">
        <v>65</v>
      </c>
    </row>
    <row r="4" spans="1:1" ht="21" x14ac:dyDescent="0.25">
      <c r="A4" s="25" t="s">
        <v>66</v>
      </c>
    </row>
    <row r="5" spans="1:1" ht="21" x14ac:dyDescent="0.25">
      <c r="A5" s="25" t="s">
        <v>67</v>
      </c>
    </row>
    <row r="6" spans="1:1" ht="21" x14ac:dyDescent="0.25">
      <c r="A6" s="25" t="s">
        <v>68</v>
      </c>
    </row>
    <row r="7" spans="1:1" ht="96" x14ac:dyDescent="0.25">
      <c r="A7" s="25" t="s">
        <v>69</v>
      </c>
    </row>
    <row r="8" spans="1:1" ht="58.5" x14ac:dyDescent="0.25">
      <c r="A8" s="27" t="s">
        <v>70</v>
      </c>
    </row>
    <row r="9" spans="1:1" ht="39.75" x14ac:dyDescent="0.25">
      <c r="A9" s="27" t="s">
        <v>71</v>
      </c>
    </row>
    <row r="10" spans="1:1" ht="58.5" x14ac:dyDescent="0.25">
      <c r="A10" s="27" t="s">
        <v>72</v>
      </c>
    </row>
    <row r="11" spans="1:1" ht="96" x14ac:dyDescent="0.25">
      <c r="A11" s="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Дашборд</vt:lpstr>
      <vt:lpstr>Данные</vt:lpstr>
      <vt:lpstr>Осн.парам</vt:lpstr>
      <vt:lpstr>Осн.парам (2)</vt:lpstr>
      <vt:lpstr>Осн.парам (3)</vt:lpstr>
      <vt:lpstr>Глоссарий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</dc:creator>
  <cp:lastModifiedBy>VeretennikovVG</cp:lastModifiedBy>
  <cp:lastPrinted>2023-05-29T11:27:47Z</cp:lastPrinted>
  <dcterms:created xsi:type="dcterms:W3CDTF">2023-05-17T06:28:17Z</dcterms:created>
  <dcterms:modified xsi:type="dcterms:W3CDTF">2023-06-15T05:01:47Z</dcterms:modified>
</cp:coreProperties>
</file>