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65" windowWidth="15120" windowHeight="7950" firstSheet="1" activeTab="1"/>
  </bookViews>
  <sheets>
    <sheet name="2024" sheetId="1" state="hidden" r:id="rId1"/>
    <sheet name="прил.6" sheetId="2" r:id="rId2"/>
    <sheet name="2025-2026 в тексте" sheetId="3" state="hidden" r:id="rId3"/>
  </sheets>
  <definedNames>
    <definedName name="_xlnm.Print_Titles" localSheetId="1">прил.6!$8:$8</definedName>
    <definedName name="_xlnm.Print_Area" localSheetId="1">прил.6!$A$1:$C$27</definedName>
  </definedNames>
  <calcPr calcId="144525"/>
</workbook>
</file>

<file path=xl/calcChain.xml><?xml version="1.0" encoding="utf-8"?>
<calcChain xmlns="http://schemas.openxmlformats.org/spreadsheetml/2006/main">
  <c r="J19" i="1" l="1"/>
  <c r="K16" i="1"/>
  <c r="M16" i="1" s="1"/>
  <c r="C20" i="2" s="1"/>
  <c r="J17" i="1"/>
  <c r="H21" i="1"/>
  <c r="H17" i="1" l="1"/>
  <c r="I15" i="1"/>
  <c r="K15" i="1" s="1"/>
  <c r="L17" i="1"/>
  <c r="L24" i="1"/>
  <c r="J24" i="1"/>
  <c r="H19" i="1"/>
  <c r="H24" i="1" s="1"/>
  <c r="I14" i="1"/>
  <c r="K14" i="1" s="1"/>
  <c r="M14" i="1" s="1"/>
  <c r="C18" i="2" s="1"/>
  <c r="I23" i="1"/>
  <c r="K23" i="1" s="1"/>
  <c r="M23" i="1" s="1"/>
  <c r="C26" i="2" s="1"/>
  <c r="G22" i="1"/>
  <c r="I22" i="1" s="1"/>
  <c r="K22" i="1" s="1"/>
  <c r="M22" i="1" s="1"/>
  <c r="C25" i="2" s="1"/>
  <c r="F17" i="1"/>
  <c r="G13" i="1"/>
  <c r="I13" i="1" s="1"/>
  <c r="K13" i="1" s="1"/>
  <c r="M13" i="1" s="1"/>
  <c r="C17" i="2" s="1"/>
  <c r="D21" i="1"/>
  <c r="C21" i="1"/>
  <c r="G12" i="1"/>
  <c r="I12" i="1" s="1"/>
  <c r="K12" i="1" s="1"/>
  <c r="M12" i="1" s="1"/>
  <c r="C16" i="2" s="1"/>
  <c r="D19" i="3"/>
  <c r="D18" i="3"/>
  <c r="C19" i="3"/>
  <c r="C18" i="3"/>
  <c r="C20" i="3" s="1"/>
  <c r="C19" i="1"/>
  <c r="E11" i="1"/>
  <c r="G11" i="1" s="1"/>
  <c r="I11" i="1" s="1"/>
  <c r="K11" i="1" s="1"/>
  <c r="M11" i="1" s="1"/>
  <c r="C15" i="2" s="1"/>
  <c r="D19" i="1"/>
  <c r="D13" i="3"/>
  <c r="D16" i="3" s="1"/>
  <c r="C13" i="3"/>
  <c r="D9" i="1"/>
  <c r="D10" i="1"/>
  <c r="D20" i="3"/>
  <c r="C16" i="3"/>
  <c r="M15" i="1" l="1"/>
  <c r="C19" i="2" s="1"/>
  <c r="D17" i="1"/>
  <c r="D24" i="1"/>
  <c r="C10" i="1"/>
  <c r="C17" i="1" s="1"/>
  <c r="C24" i="1"/>
  <c r="E9" i="1"/>
  <c r="G9" i="1" s="1"/>
  <c r="I9" i="1" s="1"/>
  <c r="K9" i="1" s="1"/>
  <c r="M9" i="1" s="1"/>
  <c r="C13" i="2" s="1"/>
  <c r="F24" i="1" l="1"/>
  <c r="E6" i="1" l="1"/>
  <c r="E21" i="1"/>
  <c r="G21" i="1" s="1"/>
  <c r="I21" i="1" s="1"/>
  <c r="K21" i="1" s="1"/>
  <c r="M21" i="1" s="1"/>
  <c r="E20" i="1"/>
  <c r="G20" i="1" s="1"/>
  <c r="I20" i="1" s="1"/>
  <c r="K20" i="1" s="1"/>
  <c r="M20" i="1" s="1"/>
  <c r="E19" i="1"/>
  <c r="G19" i="1" s="1"/>
  <c r="I19" i="1" s="1"/>
  <c r="K19" i="1" s="1"/>
  <c r="M19" i="1" s="1"/>
  <c r="C23" i="2" s="1"/>
  <c r="E10" i="1"/>
  <c r="G10" i="1" s="1"/>
  <c r="I10" i="1" s="1"/>
  <c r="E8" i="1"/>
  <c r="E7" i="1"/>
  <c r="G7" i="1" s="1"/>
  <c r="I7" i="1" s="1"/>
  <c r="K7" i="1" s="1"/>
  <c r="M7" i="1" s="1"/>
  <c r="C11" i="2" s="1"/>
  <c r="K10" i="1" l="1"/>
  <c r="C24" i="2"/>
  <c r="G8" i="1"/>
  <c r="E17" i="1"/>
  <c r="G6" i="1"/>
  <c r="E24" i="1"/>
  <c r="G24" i="1" s="1"/>
  <c r="I24" i="1" s="1"/>
  <c r="K24" i="1" s="1"/>
  <c r="G17" i="1" l="1"/>
  <c r="M10" i="1"/>
  <c r="I8" i="1"/>
  <c r="I6" i="1"/>
  <c r="I17" i="1" l="1"/>
  <c r="C14" i="2"/>
  <c r="K8" i="1"/>
  <c r="K6" i="1"/>
  <c r="K17" i="1" s="1"/>
  <c r="M8" i="1" l="1"/>
  <c r="M6" i="1"/>
  <c r="M17" i="1" s="1"/>
  <c r="C21" i="2" s="1"/>
  <c r="C12" i="2" l="1"/>
  <c r="C10" i="2"/>
  <c r="M24" i="1"/>
  <c r="C27" i="2" s="1"/>
</calcChain>
</file>

<file path=xl/sharedStrings.xml><?xml version="1.0" encoding="utf-8"?>
<sst xmlns="http://schemas.openxmlformats.org/spreadsheetml/2006/main" count="82" uniqueCount="43">
  <si>
    <t>Наименование</t>
  </si>
  <si>
    <t>Источники образования</t>
  </si>
  <si>
    <t>Акцизы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подлежащих зачислению в бюджеты городских округов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</si>
  <si>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</si>
  <si>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Всего доходов</t>
  </si>
  <si>
    <t>Расходы</t>
  </si>
  <si>
    <t>Проектирование, строительство, реконструкция, капитальный ремонт, ремонт автомобильных дорог общего пользования и искусственных сооружений на них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</si>
  <si>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 в границах города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</si>
  <si>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</si>
  <si>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Всего расходов</t>
  </si>
  <si>
    <t>№ п/п</t>
  </si>
  <si>
    <t xml:space="preserve">                                                                                                                                                      тыс. руб.</t>
  </si>
  <si>
    <t>к решению Сарапульской городской Думы</t>
  </si>
  <si>
    <t>Прочие субсидии бюджетам городских округов</t>
  </si>
  <si>
    <t>в решение</t>
  </si>
  <si>
    <t>в рублях</t>
  </si>
  <si>
    <t>поправки</t>
  </si>
  <si>
    <t>Проектирование, капитальный ремонт и ремонт дворовых территорий многоквартирных домов, проездов к дворовым территориям многоквартирных домов</t>
  </si>
  <si>
    <t>Остатки на 01.01.2024 года</t>
  </si>
  <si>
    <t>Объем бюджетных ассигнований муниципального дорожного фонда муниципального образования «Город Сарапул» на 2024 год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</si>
  <si>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</si>
  <si>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Сумма                    на 2024 год</t>
  </si>
  <si>
    <t>Сумма                         на 2024 год</t>
  </si>
  <si>
    <t>Приложение № 6</t>
  </si>
  <si>
    <t xml:space="preserve">Объем бюджетных ассигнований муниципального дорожного фонда муниципального образования «Город Сарапул» </t>
  </si>
  <si>
    <t>Субсидии бюджетам городских округов на реализацию программ формирования современной городской среды</t>
  </si>
  <si>
    <t xml:space="preserve">Субсидии бюджетам городских округов из бюджета УР </t>
  </si>
  <si>
    <t>Иные доходы</t>
  </si>
  <si>
    <t>от ____________ 2023 г. № ______________</t>
  </si>
  <si>
    <t>Сумма                    на 2025 год</t>
  </si>
  <si>
    <t>поправки          2 чтение</t>
  </si>
  <si>
    <t>Прочие межбюджетные трансферты бюджетам городских округов</t>
  </si>
  <si>
    <t>поправки  февраль</t>
  </si>
  <si>
    <t>Субсидии бюджетам городских округов на софинансирование капитальных вложений в объекты муниципальной собственности</t>
  </si>
  <si>
    <t>Приобретение техники для содержания и ремонта автомобильных дорог местного значения</t>
  </si>
  <si>
    <t>решения Сарапульской городской Думы</t>
  </si>
  <si>
    <t>от 21 декабря 2023 г. № 1-439</t>
  </si>
  <si>
    <t xml:space="preserve"> Субсидии бюджетам городских округов на реализацию программ формирования современной городской среды</t>
  </si>
  <si>
    <t xml:space="preserve">  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 за счет средств бюджета Удмуртской Республики</t>
  </si>
  <si>
    <t>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 за счет средств бюджета Удмуртской Республики</t>
  </si>
  <si>
    <t>поправки июнь</t>
  </si>
  <si>
    <t>поправки сентябрь</t>
  </si>
  <si>
    <t xml:space="preserve">  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 за счет средств некоммерческой организации Фонд развития моногородов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</si>
</sst>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000000"/>
    <numFmt numFmtId="167" formatCode="0.0"/>
  </numFmts>
  <fonts count="24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  <family val="1"/>
      <charset val="204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43" fontId="8" fillId="0" borderId="0" applyFont="0" applyFill="0" applyBorder="0" applyAlignment="0" applyProtection="0"/>
    <xf numFmtId="0" fontId="9" fillId="0" borderId="0"/>
    <xf numFmtId="0" fontId="14" fillId="0" borderId="3">
      <alignment vertical="top" wrapText="1"/>
    </xf>
    <xf numFmtId="0" fontId="10" fillId="0" borderId="0"/>
    <xf numFmtId="164" fontId="9" fillId="0" borderId="0" applyFont="0" applyFill="0" applyBorder="0" applyAlignment="0" applyProtection="0"/>
  </cellStyleXfs>
  <cellXfs count="73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0" xfId="0" applyAlignment="1"/>
    <xf numFmtId="0" fontId="5" fillId="0" borderId="0" xfId="0" applyFont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0" fontId="11" fillId="0" borderId="0" xfId="4" applyFont="1" applyBorder="1" applyAlignment="1">
      <alignment horizontal="right"/>
    </xf>
    <xf numFmtId="0" fontId="13" fillId="0" borderId="0" xfId="2" applyFont="1" applyAlignment="1">
      <alignment horizontal="right"/>
    </xf>
    <xf numFmtId="0" fontId="11" fillId="0" borderId="1" xfId="0" applyFont="1" applyBorder="1"/>
    <xf numFmtId="4" fontId="0" fillId="0" borderId="1" xfId="0" applyNumberFormat="1" applyBorder="1"/>
    <xf numFmtId="4" fontId="0" fillId="0" borderId="0" xfId="0" applyNumberFormat="1"/>
    <xf numFmtId="0" fontId="12" fillId="0" borderId="0" xfId="2" applyFont="1" applyAlignment="1">
      <alignment horizontal="right"/>
    </xf>
    <xf numFmtId="0" fontId="15" fillId="0" borderId="0" xfId="4" applyFont="1" applyBorder="1" applyAlignment="1">
      <alignment horizontal="right"/>
    </xf>
    <xf numFmtId="0" fontId="0" fillId="0" borderId="0" xfId="0" applyFont="1"/>
    <xf numFmtId="0" fontId="16" fillId="0" borderId="0" xfId="0" applyFont="1"/>
    <xf numFmtId="0" fontId="4" fillId="0" borderId="1" xfId="0" applyFont="1" applyBorder="1" applyAlignment="1">
      <alignment horizontal="center" wrapText="1"/>
    </xf>
    <xf numFmtId="166" fontId="11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15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8" fillId="0" borderId="0" xfId="0" applyFont="1" applyAlignment="1">
      <alignment vertical="top" wrapText="1"/>
    </xf>
    <xf numFmtId="0" fontId="20" fillId="0" borderId="0" xfId="0" applyFont="1" applyAlignment="1">
      <alignment horizontal="center" vertical="top" wrapText="1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0" fillId="0" borderId="1" xfId="0" applyBorder="1"/>
    <xf numFmtId="0" fontId="21" fillId="0" borderId="1" xfId="0" applyFont="1" applyBorder="1" applyAlignment="1">
      <alignment wrapText="1"/>
    </xf>
    <xf numFmtId="167" fontId="21" fillId="0" borderId="1" xfId="0" applyNumberFormat="1" applyFont="1" applyBorder="1" applyAlignment="1">
      <alignment horizontal="center" wrapText="1"/>
    </xf>
    <xf numFmtId="0" fontId="23" fillId="0" borderId="1" xfId="0" applyFont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6" fontId="11" fillId="2" borderId="1" xfId="4" applyNumberFormat="1" applyFont="1" applyFill="1" applyBorder="1" applyAlignment="1">
      <alignment wrapText="1"/>
    </xf>
    <xf numFmtId="167" fontId="21" fillId="2" borderId="1" xfId="0" applyNumberFormat="1" applyFont="1" applyFill="1" applyBorder="1" applyAlignment="1">
      <alignment horizontal="center" wrapText="1"/>
    </xf>
    <xf numFmtId="166" fontId="15" fillId="2" borderId="1" xfId="0" applyNumberFormat="1" applyFont="1" applyFill="1" applyBorder="1" applyAlignment="1">
      <alignment wrapText="1"/>
    </xf>
    <xf numFmtId="0" fontId="21" fillId="2" borderId="1" xfId="0" applyFont="1" applyFill="1" applyBorder="1" applyAlignment="1">
      <alignment horizontal="justify" wrapText="1"/>
    </xf>
    <xf numFmtId="0" fontId="21" fillId="2" borderId="1" xfId="0" applyFont="1" applyFill="1" applyBorder="1" applyAlignment="1">
      <alignment wrapText="1"/>
    </xf>
    <xf numFmtId="0" fontId="23" fillId="2" borderId="1" xfId="0" applyFont="1" applyFill="1" applyBorder="1" applyAlignment="1">
      <alignment vertical="top" wrapText="1"/>
    </xf>
    <xf numFmtId="0" fontId="11" fillId="0" borderId="0" xfId="0" applyFont="1" applyFill="1" applyProtection="1">
      <protection locked="0"/>
    </xf>
    <xf numFmtId="0" fontId="15" fillId="0" borderId="0" xfId="0" applyFont="1" applyFill="1" applyProtection="1">
      <protection locked="0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165" fontId="4" fillId="0" borderId="1" xfId="0" applyNumberFormat="1" applyFont="1" applyBorder="1" applyAlignment="1">
      <alignment horizontal="center"/>
    </xf>
    <xf numFmtId="165" fontId="4" fillId="0" borderId="1" xfId="1" applyNumberFormat="1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wrapText="1"/>
    </xf>
    <xf numFmtId="0" fontId="4" fillId="0" borderId="1" xfId="0" applyNumberFormat="1" applyFont="1" applyBorder="1" applyAlignment="1">
      <alignment wrapText="1"/>
    </xf>
    <xf numFmtId="4" fontId="5" fillId="0" borderId="1" xfId="0" applyNumberFormat="1" applyFont="1" applyFill="1" applyBorder="1" applyAlignment="1">
      <alignment horizontal="center" wrapText="1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2" fontId="15" fillId="0" borderId="0" xfId="4" applyNumberFormat="1" applyFont="1" applyBorder="1" applyAlignment="1">
      <alignment horizontal="right" wrapText="1"/>
    </xf>
    <xf numFmtId="0" fontId="19" fillId="0" borderId="0" xfId="0" applyFont="1" applyAlignment="1">
      <alignment horizontal="center" vertical="top" wrapText="1"/>
    </xf>
    <xf numFmtId="0" fontId="21" fillId="0" borderId="2" xfId="0" applyFont="1" applyBorder="1" applyAlignment="1">
      <alignment horizontal="right"/>
    </xf>
    <xf numFmtId="0" fontId="22" fillId="0" borderId="2" xfId="0" applyFont="1" applyBorder="1" applyAlignment="1">
      <alignment horizontal="right"/>
    </xf>
    <xf numFmtId="0" fontId="21" fillId="0" borderId="1" xfId="0" applyFont="1" applyBorder="1" applyAlignment="1">
      <alignment horizontal="center" wrapText="1"/>
    </xf>
    <xf numFmtId="0" fontId="21" fillId="2" borderId="1" xfId="0" applyFont="1" applyFill="1" applyBorder="1" applyAlignment="1">
      <alignment horizontal="center" vertical="top" wrapText="1"/>
    </xf>
  </cellXfs>
  <cellStyles count="6">
    <cellStyle name="xl40" xfId="3"/>
    <cellStyle name="Обычный" xfId="0" builtinId="0"/>
    <cellStyle name="Обычный 2" xfId="2"/>
    <cellStyle name="Обычный_Лист1" xfId="4"/>
    <cellStyle name="Финансовый" xfId="1" builtinId="3"/>
    <cellStyle name="Финансовый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8"/>
  <sheetViews>
    <sheetView topLeftCell="A13" workbookViewId="0">
      <selection activeCell="B16" sqref="B16"/>
    </sheetView>
  </sheetViews>
  <sheetFormatPr defaultRowHeight="15" x14ac:dyDescent="0.25"/>
  <cols>
    <col min="2" max="2" width="61" customWidth="1"/>
    <col min="3" max="3" width="16.85546875" customWidth="1"/>
    <col min="4" max="4" width="15.28515625" customWidth="1"/>
    <col min="5" max="5" width="15.42578125" customWidth="1"/>
    <col min="6" max="6" width="14" customWidth="1"/>
    <col min="7" max="7" width="16.42578125" customWidth="1"/>
    <col min="8" max="8" width="14" customWidth="1"/>
    <col min="9" max="9" width="16.5703125" customWidth="1"/>
    <col min="10" max="10" width="14" customWidth="1"/>
    <col min="11" max="11" width="13.28515625" customWidth="1"/>
    <col min="12" max="12" width="11.85546875" customWidth="1"/>
    <col min="13" max="13" width="13.7109375" customWidth="1"/>
  </cols>
  <sheetData>
    <row r="1" spans="1:13" s="7" customFormat="1" ht="15.75" x14ac:dyDescent="0.25">
      <c r="A1" s="8"/>
      <c r="B1" s="9"/>
      <c r="C1" s="17"/>
      <c r="D1" s="17"/>
    </row>
    <row r="2" spans="1:13" ht="54" customHeight="1" x14ac:dyDescent="0.25">
      <c r="A2" s="1"/>
      <c r="B2" s="66" t="s">
        <v>19</v>
      </c>
      <c r="C2" s="66"/>
      <c r="D2" s="2"/>
      <c r="E2" s="2"/>
    </row>
    <row r="3" spans="1:13" ht="15.75" x14ac:dyDescent="0.25">
      <c r="A3" s="63" t="s">
        <v>15</v>
      </c>
      <c r="B3" s="64"/>
      <c r="C3" s="64"/>
    </row>
    <row r="4" spans="1:13" ht="31.5" x14ac:dyDescent="0.25">
      <c r="A4" s="10" t="s">
        <v>10</v>
      </c>
      <c r="B4" s="10" t="s">
        <v>0</v>
      </c>
      <c r="C4" s="25" t="s">
        <v>21</v>
      </c>
      <c r="D4" s="48" t="s">
        <v>30</v>
      </c>
      <c r="E4" s="13" t="s">
        <v>14</v>
      </c>
      <c r="F4" s="49" t="s">
        <v>32</v>
      </c>
      <c r="G4" s="13" t="s">
        <v>14</v>
      </c>
      <c r="H4" s="56" t="s">
        <v>40</v>
      </c>
      <c r="I4" s="13" t="s">
        <v>14</v>
      </c>
      <c r="J4" s="58" t="s">
        <v>41</v>
      </c>
      <c r="K4" s="13" t="s">
        <v>14</v>
      </c>
      <c r="L4" s="13" t="s">
        <v>16</v>
      </c>
      <c r="M4" s="13" t="s">
        <v>14</v>
      </c>
    </row>
    <row r="5" spans="1:13" ht="15.75" x14ac:dyDescent="0.25">
      <c r="A5" s="65" t="s">
        <v>1</v>
      </c>
      <c r="B5" s="65"/>
      <c r="C5" s="65"/>
    </row>
    <row r="6" spans="1:13" ht="17.25" customHeight="1" x14ac:dyDescent="0.25">
      <c r="A6" s="13"/>
      <c r="B6" s="18" t="s">
        <v>18</v>
      </c>
      <c r="C6" s="15">
        <v>0</v>
      </c>
      <c r="D6" s="19"/>
      <c r="E6" s="14">
        <f>SUM(C6:D6)</f>
        <v>0</v>
      </c>
      <c r="F6" s="19">
        <v>651433.53</v>
      </c>
      <c r="G6" s="19">
        <f>SUM(E6:F6)</f>
        <v>651433.53</v>
      </c>
      <c r="H6" s="19"/>
      <c r="I6" s="19">
        <f>SUM(G6:H6)</f>
        <v>651433.53</v>
      </c>
      <c r="J6" s="19"/>
      <c r="K6" s="19">
        <f>SUM(I6:J6)</f>
        <v>651433.53</v>
      </c>
      <c r="L6" s="19"/>
      <c r="M6" s="19">
        <f>SUM(K6:L6)</f>
        <v>651433.53</v>
      </c>
    </row>
    <row r="7" spans="1:13" ht="86.25" customHeight="1" x14ac:dyDescent="0.25">
      <c r="A7" s="27">
        <v>1</v>
      </c>
      <c r="B7" s="3" t="s">
        <v>2</v>
      </c>
      <c r="C7" s="14">
        <v>24939000</v>
      </c>
      <c r="D7" s="14"/>
      <c r="E7" s="14">
        <f>SUM(C7:D7)</f>
        <v>24939000</v>
      </c>
      <c r="F7" s="14"/>
      <c r="G7" s="14">
        <f>SUM(E7:F7)</f>
        <v>24939000</v>
      </c>
      <c r="H7" s="14"/>
      <c r="I7" s="14">
        <f>SUM(G7:H7)</f>
        <v>24939000</v>
      </c>
      <c r="J7" s="14"/>
      <c r="K7" s="14">
        <f t="shared" ref="K7:K10" si="0">SUM(I7:J7)</f>
        <v>24939000</v>
      </c>
      <c r="L7" s="14"/>
      <c r="M7" s="14">
        <f t="shared" ref="M7:M10" si="1">SUM(K7:L7)</f>
        <v>24939000</v>
      </c>
    </row>
    <row r="8" spans="1:13" ht="94.5" x14ac:dyDescent="0.25">
      <c r="A8" s="4">
        <v>2</v>
      </c>
      <c r="B8" s="3" t="s">
        <v>3</v>
      </c>
      <c r="C8" s="14">
        <v>85000</v>
      </c>
      <c r="D8" s="14"/>
      <c r="E8" s="14">
        <f t="shared" ref="E8:M16" si="2">SUM(C8:D8)</f>
        <v>85000</v>
      </c>
      <c r="F8" s="14"/>
      <c r="G8" s="14">
        <f t="shared" ref="G8:G10" si="3">SUM(E8:F8)</f>
        <v>85000</v>
      </c>
      <c r="H8" s="14"/>
      <c r="I8" s="14">
        <f t="shared" ref="I8:I10" si="4">SUM(G8:H8)</f>
        <v>85000</v>
      </c>
      <c r="J8" s="14"/>
      <c r="K8" s="14">
        <f t="shared" si="0"/>
        <v>85000</v>
      </c>
      <c r="L8" s="14"/>
      <c r="M8" s="14">
        <f t="shared" si="1"/>
        <v>85000</v>
      </c>
    </row>
    <row r="9" spans="1:13" ht="67.5" customHeight="1" x14ac:dyDescent="0.25">
      <c r="A9" s="4">
        <v>3</v>
      </c>
      <c r="B9" s="26" t="s">
        <v>20</v>
      </c>
      <c r="C9" s="14">
        <v>100000000</v>
      </c>
      <c r="D9" s="14">
        <f>-500241.59</f>
        <v>-500241.59</v>
      </c>
      <c r="E9" s="14">
        <f t="shared" ref="E9" si="5">SUM(C9:D9)</f>
        <v>99499758.409999996</v>
      </c>
      <c r="F9" s="14"/>
      <c r="G9" s="14">
        <f t="shared" ref="G9" si="6">SUM(E9:F9)</f>
        <v>99499758.409999996</v>
      </c>
      <c r="H9" s="14"/>
      <c r="I9" s="14">
        <f t="shared" ref="I9" si="7">SUM(G9:H9)</f>
        <v>99499758.409999996</v>
      </c>
      <c r="J9" s="14"/>
      <c r="K9" s="14">
        <f t="shared" ref="K9" si="8">SUM(I9:J9)</f>
        <v>99499758.409999996</v>
      </c>
      <c r="L9" s="14"/>
      <c r="M9" s="14">
        <f t="shared" ref="M9" si="9">SUM(K9:L9)</f>
        <v>99499758.409999996</v>
      </c>
    </row>
    <row r="10" spans="1:13" ht="15.75" x14ac:dyDescent="0.25">
      <c r="A10" s="4">
        <v>4</v>
      </c>
      <c r="B10" s="3" t="s">
        <v>13</v>
      </c>
      <c r="C10" s="14">
        <f>31760600+1028000</f>
        <v>32788600</v>
      </c>
      <c r="D10" s="14">
        <f>9000000-9000000-1028000</f>
        <v>-1028000</v>
      </c>
      <c r="E10" s="14">
        <f t="shared" si="2"/>
        <v>31760600</v>
      </c>
      <c r="F10" s="14">
        <v>-9000000</v>
      </c>
      <c r="G10" s="14">
        <f t="shared" si="3"/>
        <v>22760600</v>
      </c>
      <c r="H10" s="14"/>
      <c r="I10" s="14">
        <f t="shared" si="4"/>
        <v>22760600</v>
      </c>
      <c r="J10" s="14"/>
      <c r="K10" s="14">
        <f t="shared" si="0"/>
        <v>22760600</v>
      </c>
      <c r="L10" s="14"/>
      <c r="M10" s="14">
        <f t="shared" si="1"/>
        <v>22760600</v>
      </c>
    </row>
    <row r="11" spans="1:13" ht="31.5" x14ac:dyDescent="0.25">
      <c r="A11" s="4">
        <v>5</v>
      </c>
      <c r="B11" s="3" t="s">
        <v>31</v>
      </c>
      <c r="C11" s="14"/>
      <c r="D11" s="14">
        <v>31028000</v>
      </c>
      <c r="E11" s="14">
        <f t="shared" si="2"/>
        <v>31028000</v>
      </c>
      <c r="F11" s="14"/>
      <c r="G11" s="14">
        <f t="shared" si="2"/>
        <v>31028000</v>
      </c>
      <c r="H11" s="14">
        <v>12000000</v>
      </c>
      <c r="I11" s="14">
        <f t="shared" si="2"/>
        <v>43028000</v>
      </c>
      <c r="J11" s="14"/>
      <c r="K11" s="60">
        <f t="shared" si="2"/>
        <v>43028000</v>
      </c>
      <c r="L11" s="14"/>
      <c r="M11" s="14">
        <f t="shared" si="2"/>
        <v>43028000</v>
      </c>
    </row>
    <row r="12" spans="1:13" ht="44.25" customHeight="1" x14ac:dyDescent="0.25">
      <c r="A12" s="4">
        <v>6</v>
      </c>
      <c r="B12" s="3" t="s">
        <v>33</v>
      </c>
      <c r="C12" s="14"/>
      <c r="D12" s="14"/>
      <c r="E12" s="14"/>
      <c r="F12" s="14">
        <v>9000000</v>
      </c>
      <c r="G12" s="14">
        <f>SUM(E12:F12)</f>
        <v>9000000</v>
      </c>
      <c r="H12" s="14">
        <v>2465645.42</v>
      </c>
      <c r="I12" s="14">
        <f t="shared" si="2"/>
        <v>11465645.42</v>
      </c>
      <c r="J12" s="14"/>
      <c r="K12" s="14">
        <f t="shared" si="2"/>
        <v>11465645.42</v>
      </c>
      <c r="L12" s="14"/>
      <c r="M12" s="14">
        <f t="shared" si="2"/>
        <v>11465645.42</v>
      </c>
    </row>
    <row r="13" spans="1:13" ht="18.75" customHeight="1" x14ac:dyDescent="0.25">
      <c r="A13" s="4">
        <v>7</v>
      </c>
      <c r="B13" s="3" t="s">
        <v>27</v>
      </c>
      <c r="C13" s="14"/>
      <c r="D13" s="14"/>
      <c r="E13" s="14"/>
      <c r="F13" s="14">
        <v>1348566.47</v>
      </c>
      <c r="G13" s="14">
        <f>F13</f>
        <v>1348566.47</v>
      </c>
      <c r="H13" s="14"/>
      <c r="I13" s="14">
        <f t="shared" si="2"/>
        <v>1348566.47</v>
      </c>
      <c r="J13" s="14"/>
      <c r="K13" s="14">
        <f t="shared" si="2"/>
        <v>1348566.47</v>
      </c>
      <c r="L13" s="14"/>
      <c r="M13" s="14">
        <f t="shared" si="2"/>
        <v>1348566.47</v>
      </c>
    </row>
    <row r="14" spans="1:13" ht="33" customHeight="1" x14ac:dyDescent="0.25">
      <c r="A14" s="4">
        <v>8</v>
      </c>
      <c r="B14" s="3" t="s">
        <v>37</v>
      </c>
      <c r="C14" s="14"/>
      <c r="D14" s="14"/>
      <c r="E14" s="14"/>
      <c r="F14" s="14"/>
      <c r="G14" s="14"/>
      <c r="H14" s="14">
        <v>6010884.9500000002</v>
      </c>
      <c r="I14" s="14">
        <f t="shared" si="2"/>
        <v>6010884.9500000002</v>
      </c>
      <c r="J14" s="14"/>
      <c r="K14" s="14">
        <f t="shared" si="2"/>
        <v>6010884.9500000002</v>
      </c>
      <c r="L14" s="14"/>
      <c r="M14" s="14">
        <f t="shared" si="2"/>
        <v>6010884.9500000002</v>
      </c>
    </row>
    <row r="15" spans="1:13" ht="96" customHeight="1" x14ac:dyDescent="0.25">
      <c r="A15" s="4">
        <v>9</v>
      </c>
      <c r="B15" s="3" t="s">
        <v>38</v>
      </c>
      <c r="C15" s="14"/>
      <c r="D15" s="14"/>
      <c r="E15" s="14"/>
      <c r="F15" s="14"/>
      <c r="G15" s="14"/>
      <c r="H15" s="14">
        <v>3552221.16</v>
      </c>
      <c r="I15" s="14">
        <f t="shared" si="2"/>
        <v>3552221.16</v>
      </c>
      <c r="J15" s="14">
        <v>2517769.77</v>
      </c>
      <c r="K15" s="14">
        <f t="shared" si="2"/>
        <v>6069990.9299999997</v>
      </c>
      <c r="L15" s="14"/>
      <c r="M15" s="14">
        <f t="shared" si="2"/>
        <v>6069990.9299999997</v>
      </c>
    </row>
    <row r="16" spans="1:13" ht="96" customHeight="1" x14ac:dyDescent="0.25">
      <c r="A16" s="4"/>
      <c r="B16" s="59" t="s">
        <v>42</v>
      </c>
      <c r="C16" s="14"/>
      <c r="D16" s="14"/>
      <c r="E16" s="14"/>
      <c r="F16" s="14"/>
      <c r="G16" s="14"/>
      <c r="H16" s="14"/>
      <c r="I16" s="14"/>
      <c r="J16" s="14">
        <v>40416188.350000001</v>
      </c>
      <c r="K16" s="14">
        <f t="shared" si="2"/>
        <v>40416188.350000001</v>
      </c>
      <c r="L16" s="14"/>
      <c r="M16" s="14">
        <f t="shared" si="2"/>
        <v>40416188.350000001</v>
      </c>
    </row>
    <row r="17" spans="1:13" ht="15.75" x14ac:dyDescent="0.25">
      <c r="A17" s="4"/>
      <c r="B17" s="5" t="s">
        <v>4</v>
      </c>
      <c r="C17" s="14">
        <f>C7+C8+C10+C9</f>
        <v>157812600</v>
      </c>
      <c r="D17" s="14">
        <f>D6+D7+D8+D10+D9+D11</f>
        <v>29499758.41</v>
      </c>
      <c r="E17" s="14">
        <f>E6+E7+E8+E10+E9+E11+E12</f>
        <v>187312358.41</v>
      </c>
      <c r="F17" s="14">
        <f>SUM(F6:F13)</f>
        <v>2000000.0000000002</v>
      </c>
      <c r="G17" s="14">
        <f>SUM(G6:G13)</f>
        <v>189312358.41</v>
      </c>
      <c r="H17" s="14">
        <f>SUM(H6:H15)</f>
        <v>24028751.530000001</v>
      </c>
      <c r="I17" s="14">
        <f>SUM(I6:I15)</f>
        <v>213341109.93999997</v>
      </c>
      <c r="J17" s="14">
        <f>SUM(J6:J16)</f>
        <v>42933958.120000005</v>
      </c>
      <c r="K17" s="14">
        <f>SUM(K6:K16)</f>
        <v>256275068.05999997</v>
      </c>
      <c r="L17" s="14">
        <f>SUM(L6:L14)</f>
        <v>0</v>
      </c>
      <c r="M17" s="14">
        <f>SUM(M6:M16)</f>
        <v>256275068.05999997</v>
      </c>
    </row>
    <row r="18" spans="1:13" ht="15.75" x14ac:dyDescent="0.25">
      <c r="A18" s="62" t="s">
        <v>5</v>
      </c>
      <c r="B18" s="62"/>
      <c r="C18" s="62"/>
    </row>
    <row r="19" spans="1:13" ht="51.75" customHeight="1" x14ac:dyDescent="0.25">
      <c r="A19" s="4">
        <v>1</v>
      </c>
      <c r="B19" s="3" t="s">
        <v>6</v>
      </c>
      <c r="C19" s="14">
        <f>100000000+31760600+1028000+350000+500000</f>
        <v>133638600</v>
      </c>
      <c r="D19" s="14">
        <f>9000000-9000000-1028000-500241.59-52586.79</f>
        <v>-1580828.3800000001</v>
      </c>
      <c r="E19" s="14">
        <f t="shared" ref="E19:E24" si="10">SUM(C19:D19)</f>
        <v>132057771.62</v>
      </c>
      <c r="F19" s="14"/>
      <c r="G19" s="14">
        <f t="shared" ref="G19:G24" si="11">SUM(E19:F19)</f>
        <v>132057771.62</v>
      </c>
      <c r="H19" s="14">
        <f>3552221.16+2465645.42-60716</f>
        <v>5957150.5800000001</v>
      </c>
      <c r="I19" s="14">
        <f t="shared" ref="I19:I23" si="12">SUM(G19:H19)</f>
        <v>138014922.20000002</v>
      </c>
      <c r="J19" s="60">
        <f>40416188.35+2517769.77</f>
        <v>42933958.120000005</v>
      </c>
      <c r="K19" s="60">
        <f t="shared" ref="K19:K23" si="13">SUM(I19:J19)</f>
        <v>180948880.32000002</v>
      </c>
      <c r="L19" s="14"/>
      <c r="M19" s="14">
        <f t="shared" ref="M19:M24" si="14">SUM(K19:L19)</f>
        <v>180948880.32000002</v>
      </c>
    </row>
    <row r="20" spans="1:13" ht="18.75" hidden="1" customHeight="1" x14ac:dyDescent="0.25">
      <c r="A20" s="4">
        <v>3</v>
      </c>
      <c r="B20" s="3" t="s">
        <v>7</v>
      </c>
      <c r="C20" s="14"/>
      <c r="D20" s="14"/>
      <c r="E20" s="14">
        <f t="shared" si="10"/>
        <v>0</v>
      </c>
      <c r="F20" s="14"/>
      <c r="G20" s="14">
        <f t="shared" si="11"/>
        <v>0</v>
      </c>
      <c r="H20" s="14"/>
      <c r="I20" s="14">
        <f t="shared" si="12"/>
        <v>0</v>
      </c>
      <c r="J20" s="60"/>
      <c r="K20" s="60">
        <f t="shared" si="13"/>
        <v>0</v>
      </c>
      <c r="L20" s="14"/>
      <c r="M20" s="14">
        <f t="shared" si="14"/>
        <v>0</v>
      </c>
    </row>
    <row r="21" spans="1:13" ht="47.25" x14ac:dyDescent="0.25">
      <c r="A21" s="4">
        <v>2</v>
      </c>
      <c r="B21" s="3" t="s">
        <v>8</v>
      </c>
      <c r="C21" s="14">
        <f>24124000+50000</f>
        <v>24174000</v>
      </c>
      <c r="D21" s="14">
        <f>31028000+52586.79</f>
        <v>31080586.789999999</v>
      </c>
      <c r="E21" s="14">
        <f t="shared" si="10"/>
        <v>55254586.789999999</v>
      </c>
      <c r="F21" s="14"/>
      <c r="G21" s="14">
        <f t="shared" si="11"/>
        <v>55254586.789999999</v>
      </c>
      <c r="H21" s="14">
        <f>12000000</f>
        <v>12000000</v>
      </c>
      <c r="I21" s="14">
        <f t="shared" si="12"/>
        <v>67254586.789999992</v>
      </c>
      <c r="J21" s="60"/>
      <c r="K21" s="60">
        <f t="shared" si="13"/>
        <v>67254586.789999992</v>
      </c>
      <c r="L21" s="14"/>
      <c r="M21" s="14">
        <f t="shared" si="14"/>
        <v>67254586.789999992</v>
      </c>
    </row>
    <row r="22" spans="1:13" ht="31.5" x14ac:dyDescent="0.25">
      <c r="A22" s="4">
        <v>3</v>
      </c>
      <c r="B22" s="3" t="s">
        <v>34</v>
      </c>
      <c r="C22" s="14"/>
      <c r="D22" s="14"/>
      <c r="E22" s="14"/>
      <c r="F22" s="14">
        <v>2000000</v>
      </c>
      <c r="G22" s="14">
        <f t="shared" si="11"/>
        <v>2000000</v>
      </c>
      <c r="H22" s="14"/>
      <c r="I22" s="14">
        <f t="shared" si="12"/>
        <v>2000000</v>
      </c>
      <c r="J22" s="60"/>
      <c r="K22" s="60">
        <f t="shared" si="13"/>
        <v>2000000</v>
      </c>
      <c r="L22" s="14"/>
      <c r="M22" s="14">
        <f t="shared" si="14"/>
        <v>2000000</v>
      </c>
    </row>
    <row r="23" spans="1:13" ht="47.25" x14ac:dyDescent="0.25">
      <c r="A23" s="4">
        <v>4</v>
      </c>
      <c r="B23" s="3" t="s">
        <v>17</v>
      </c>
      <c r="C23" s="14"/>
      <c r="D23" s="14"/>
      <c r="E23" s="14"/>
      <c r="F23" s="14"/>
      <c r="G23" s="14"/>
      <c r="H23" s="14">
        <v>6071600.9500000002</v>
      </c>
      <c r="I23" s="14">
        <f t="shared" si="12"/>
        <v>6071600.9500000002</v>
      </c>
      <c r="J23" s="60"/>
      <c r="K23" s="60">
        <f t="shared" si="13"/>
        <v>6071600.9500000002</v>
      </c>
      <c r="L23" s="14"/>
      <c r="M23" s="14">
        <f t="shared" si="14"/>
        <v>6071600.9500000002</v>
      </c>
    </row>
    <row r="24" spans="1:13" ht="24" customHeight="1" x14ac:dyDescent="0.25">
      <c r="A24" s="6"/>
      <c r="B24" s="3" t="s">
        <v>9</v>
      </c>
      <c r="C24" s="14">
        <f>SUM(C19:C22)</f>
        <v>157812600</v>
      </c>
      <c r="D24" s="14">
        <f>D19+D21+D22</f>
        <v>29499758.41</v>
      </c>
      <c r="E24" s="14">
        <f t="shared" si="10"/>
        <v>187312358.41</v>
      </c>
      <c r="F24" s="14">
        <f>SUM(F19:F22)</f>
        <v>2000000</v>
      </c>
      <c r="G24" s="14">
        <f t="shared" si="11"/>
        <v>189312358.41</v>
      </c>
      <c r="H24" s="14">
        <f>SUM(H19:H23)</f>
        <v>24028751.529999997</v>
      </c>
      <c r="I24" s="14">
        <f>SUM(G24:H24)</f>
        <v>213341109.94</v>
      </c>
      <c r="J24" s="14">
        <f>SUM(J19:J23)</f>
        <v>42933958.120000005</v>
      </c>
      <c r="K24" s="14">
        <f>SUM(I24:J24)</f>
        <v>256275068.06</v>
      </c>
      <c r="L24" s="14">
        <f>SUM(L19:L23)</f>
        <v>0</v>
      </c>
      <c r="M24" s="14">
        <f t="shared" si="14"/>
        <v>256275068.06</v>
      </c>
    </row>
    <row r="26" spans="1:13" ht="15.75" x14ac:dyDescent="0.25">
      <c r="A26" s="11"/>
      <c r="B26" s="12"/>
      <c r="C26" s="12"/>
    </row>
    <row r="27" spans="1:13" ht="15.75" x14ac:dyDescent="0.25">
      <c r="A27" s="12"/>
      <c r="B27" s="61"/>
      <c r="C27" s="12"/>
    </row>
    <row r="28" spans="1:13" ht="15.75" x14ac:dyDescent="0.25">
      <c r="B28" s="61"/>
      <c r="G28" s="20"/>
    </row>
  </sheetData>
  <mergeCells count="4">
    <mergeCell ref="A18:C18"/>
    <mergeCell ref="A3:C3"/>
    <mergeCell ref="A5:C5"/>
    <mergeCell ref="B2:C2"/>
  </mergeCells>
  <phoneticPr fontId="0" type="noConversion"/>
  <pageMargins left="0.59055118110236227" right="0.51181102362204722" top="0.35433070866141736" bottom="0.74803149606299213" header="0.31496062992125984" footer="0.31496062992125984"/>
  <pageSetup paperSize="9" scale="58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tabSelected="1" workbookViewId="0">
      <selection activeCell="I13" sqref="I13"/>
    </sheetView>
  </sheetViews>
  <sheetFormatPr defaultRowHeight="15" x14ac:dyDescent="0.25"/>
  <cols>
    <col min="2" max="2" width="59.28515625" customWidth="1"/>
    <col min="3" max="3" width="19.28515625" customWidth="1"/>
    <col min="4" max="4" width="10.28515625" customWidth="1"/>
  </cols>
  <sheetData>
    <row r="1" spans="1:5" ht="0.75" customHeight="1" x14ac:dyDescent="0.25">
      <c r="C1" s="22"/>
      <c r="D1" s="21"/>
    </row>
    <row r="2" spans="1:5" ht="18.75" customHeight="1" x14ac:dyDescent="0.25">
      <c r="B2" s="67" t="s">
        <v>23</v>
      </c>
      <c r="C2" s="67"/>
      <c r="D2" s="16"/>
    </row>
    <row r="3" spans="1:5" ht="15.75" x14ac:dyDescent="0.25">
      <c r="B3" s="67" t="s">
        <v>35</v>
      </c>
      <c r="C3" s="67"/>
      <c r="D3" s="16"/>
    </row>
    <row r="4" spans="1:5" s="7" customFormat="1" ht="15.75" x14ac:dyDescent="0.25">
      <c r="A4" s="8"/>
      <c r="B4" s="9"/>
      <c r="C4" s="17" t="s">
        <v>36</v>
      </c>
      <c r="D4" s="17"/>
    </row>
    <row r="5" spans="1:5" s="7" customFormat="1" ht="18.75" customHeight="1" x14ac:dyDescent="0.25">
      <c r="A5" s="8"/>
      <c r="B5" s="9"/>
      <c r="C5" s="17"/>
      <c r="D5" s="17"/>
    </row>
    <row r="6" spans="1:5" ht="31.5" customHeight="1" x14ac:dyDescent="0.25">
      <c r="A6" s="66" t="s">
        <v>19</v>
      </c>
      <c r="B6" s="66"/>
      <c r="C6" s="66"/>
      <c r="D6" s="2"/>
      <c r="E6" s="2"/>
    </row>
    <row r="7" spans="1:5" ht="21.75" customHeight="1" x14ac:dyDescent="0.25">
      <c r="A7" s="63" t="s">
        <v>11</v>
      </c>
      <c r="B7" s="64"/>
      <c r="C7" s="64"/>
    </row>
    <row r="8" spans="1:5" s="23" customFormat="1" ht="31.5" x14ac:dyDescent="0.25">
      <c r="A8" s="10" t="s">
        <v>10</v>
      </c>
      <c r="B8" s="10" t="s">
        <v>0</v>
      </c>
      <c r="C8" s="51" t="s">
        <v>22</v>
      </c>
    </row>
    <row r="9" spans="1:5" s="23" customFormat="1" ht="13.5" customHeight="1" x14ac:dyDescent="0.25">
      <c r="A9" s="65" t="s">
        <v>1</v>
      </c>
      <c r="B9" s="65"/>
      <c r="C9" s="65"/>
    </row>
    <row r="10" spans="1:5" s="23" customFormat="1" ht="18" customHeight="1" x14ac:dyDescent="0.25">
      <c r="A10" s="51"/>
      <c r="B10" s="18" t="s">
        <v>18</v>
      </c>
      <c r="C10" s="52">
        <f>SUM('2024'!M6)/1000</f>
        <v>651.43353000000002</v>
      </c>
    </row>
    <row r="11" spans="1:5" s="23" customFormat="1" ht="81" customHeight="1" x14ac:dyDescent="0.25">
      <c r="A11" s="50">
        <v>1</v>
      </c>
      <c r="B11" s="3" t="s">
        <v>2</v>
      </c>
      <c r="C11" s="52">
        <f>SUM('2024'!M7)/1000</f>
        <v>24939</v>
      </c>
    </row>
    <row r="12" spans="1:5" s="23" customFormat="1" ht="91.5" customHeight="1" x14ac:dyDescent="0.25">
      <c r="A12" s="50">
        <v>2</v>
      </c>
      <c r="B12" s="3" t="s">
        <v>3</v>
      </c>
      <c r="C12" s="52">
        <f>SUM('2024'!M8)/1000</f>
        <v>85</v>
      </c>
    </row>
    <row r="13" spans="1:5" s="23" customFormat="1" ht="61.5" customHeight="1" x14ac:dyDescent="0.25">
      <c r="A13" s="50">
        <v>3</v>
      </c>
      <c r="B13" s="26" t="s">
        <v>20</v>
      </c>
      <c r="C13" s="52">
        <f>SUM('2024'!M9)/1000</f>
        <v>99499.758409999995</v>
      </c>
    </row>
    <row r="14" spans="1:5" s="23" customFormat="1" ht="17.25" customHeight="1" x14ac:dyDescent="0.25">
      <c r="A14" s="50">
        <v>4</v>
      </c>
      <c r="B14" s="3" t="s">
        <v>13</v>
      </c>
      <c r="C14" s="52">
        <f>SUM('2024'!M10)/1000</f>
        <v>22760.6</v>
      </c>
    </row>
    <row r="15" spans="1:5" s="23" customFormat="1" ht="33.75" customHeight="1" x14ac:dyDescent="0.25">
      <c r="A15" s="50">
        <v>5</v>
      </c>
      <c r="B15" s="3" t="s">
        <v>31</v>
      </c>
      <c r="C15" s="52">
        <f>SUM('2024'!M11)/1000</f>
        <v>43028</v>
      </c>
    </row>
    <row r="16" spans="1:5" s="23" customFormat="1" ht="48" customHeight="1" x14ac:dyDescent="0.25">
      <c r="A16" s="50">
        <v>6</v>
      </c>
      <c r="B16" s="3" t="s">
        <v>33</v>
      </c>
      <c r="C16" s="52">
        <f>SUM('2024'!M12)/1000</f>
        <v>11465.645420000001</v>
      </c>
    </row>
    <row r="17" spans="1:8" s="23" customFormat="1" ht="20.25" customHeight="1" x14ac:dyDescent="0.25">
      <c r="A17" s="50">
        <v>7</v>
      </c>
      <c r="B17" s="3" t="s">
        <v>27</v>
      </c>
      <c r="C17" s="52">
        <f>SUM('2024'!M13)/1000</f>
        <v>1348.56647</v>
      </c>
    </row>
    <row r="18" spans="1:8" s="23" customFormat="1" ht="33.75" customHeight="1" x14ac:dyDescent="0.25">
      <c r="A18" s="55">
        <v>8</v>
      </c>
      <c r="B18" s="3" t="s">
        <v>37</v>
      </c>
      <c r="C18" s="52">
        <f>SUM('2024'!M14)/1000</f>
        <v>6010.8849500000006</v>
      </c>
    </row>
    <row r="19" spans="1:8" s="23" customFormat="1" ht="95.25" customHeight="1" x14ac:dyDescent="0.25">
      <c r="A19" s="55">
        <v>9</v>
      </c>
      <c r="B19" s="3" t="s">
        <v>39</v>
      </c>
      <c r="C19" s="52">
        <f>SUM('2024'!M15)/1000</f>
        <v>6069.9909299999999</v>
      </c>
    </row>
    <row r="20" spans="1:8" s="23" customFormat="1" ht="95.25" customHeight="1" x14ac:dyDescent="0.25">
      <c r="A20" s="57">
        <v>10</v>
      </c>
      <c r="B20" s="59" t="s">
        <v>42</v>
      </c>
      <c r="C20" s="52">
        <f>SUM('2024'!M16)/1000</f>
        <v>40416.188350000004</v>
      </c>
    </row>
    <row r="21" spans="1:8" s="23" customFormat="1" ht="15.75" x14ac:dyDescent="0.25">
      <c r="A21" s="50"/>
      <c r="B21" s="5" t="s">
        <v>4</v>
      </c>
      <c r="C21" s="52">
        <f>SUM('2024'!M17)/1000</f>
        <v>256275.06805999996</v>
      </c>
    </row>
    <row r="22" spans="1:8" s="23" customFormat="1" ht="14.25" customHeight="1" x14ac:dyDescent="0.25">
      <c r="A22" s="62" t="s">
        <v>5</v>
      </c>
      <c r="B22" s="62"/>
      <c r="C22" s="62"/>
    </row>
    <row r="23" spans="1:8" s="23" customFormat="1" ht="51" customHeight="1" x14ac:dyDescent="0.25">
      <c r="A23" s="50">
        <v>1</v>
      </c>
      <c r="B23" s="3" t="s">
        <v>6</v>
      </c>
      <c r="C23" s="53">
        <f>SUM('2024'!M19)/1000</f>
        <v>180948.88032000003</v>
      </c>
    </row>
    <row r="24" spans="1:8" s="23" customFormat="1" ht="45.75" customHeight="1" x14ac:dyDescent="0.25">
      <c r="A24" s="50">
        <v>2</v>
      </c>
      <c r="B24" s="3" t="s">
        <v>8</v>
      </c>
      <c r="C24" s="53">
        <f>SUM('2024'!M21)/1000</f>
        <v>67254.586789999987</v>
      </c>
    </row>
    <row r="25" spans="1:8" s="23" customFormat="1" ht="34.5" customHeight="1" x14ac:dyDescent="0.25">
      <c r="A25" s="50">
        <v>3</v>
      </c>
      <c r="B25" s="3" t="s">
        <v>34</v>
      </c>
      <c r="C25" s="53">
        <f>SUM('2024'!M22)/1000</f>
        <v>2000</v>
      </c>
    </row>
    <row r="26" spans="1:8" s="23" customFormat="1" ht="51" customHeight="1" x14ac:dyDescent="0.25">
      <c r="A26" s="55">
        <v>4</v>
      </c>
      <c r="B26" s="3" t="s">
        <v>17</v>
      </c>
      <c r="C26" s="53">
        <f>SUM('2024'!M23)/1000</f>
        <v>6071.60095</v>
      </c>
    </row>
    <row r="27" spans="1:8" s="24" customFormat="1" ht="15.75" x14ac:dyDescent="0.25">
      <c r="A27" s="54"/>
      <c r="B27" s="3" t="s">
        <v>9</v>
      </c>
      <c r="C27" s="53">
        <f>SUM('2024'!M24)/1000</f>
        <v>256275.06805999999</v>
      </c>
    </row>
    <row r="29" spans="1:8" ht="15.75" x14ac:dyDescent="0.25">
      <c r="A29" s="11"/>
      <c r="B29" s="12"/>
      <c r="C29" s="12"/>
    </row>
    <row r="30" spans="1:8" ht="15.75" x14ac:dyDescent="0.25">
      <c r="A30" s="46"/>
      <c r="B30" s="46"/>
      <c r="C30" s="46"/>
    </row>
    <row r="31" spans="1:8" ht="15.75" x14ac:dyDescent="0.25">
      <c r="A31" s="46"/>
      <c r="B31" s="46"/>
      <c r="C31" s="46"/>
    </row>
    <row r="32" spans="1:8" ht="15.75" x14ac:dyDescent="0.25">
      <c r="A32" s="46"/>
      <c r="B32" s="46"/>
      <c r="C32" s="46"/>
      <c r="D32" s="46"/>
      <c r="E32" s="46"/>
      <c r="F32" s="46"/>
      <c r="G32" s="47"/>
      <c r="H32" s="47"/>
    </row>
    <row r="33" spans="1:8" ht="15.75" x14ac:dyDescent="0.25">
      <c r="A33" s="46"/>
      <c r="B33" s="46"/>
      <c r="C33" s="46"/>
      <c r="D33" s="46"/>
      <c r="E33" s="46"/>
      <c r="F33" s="46"/>
      <c r="G33" s="47"/>
      <c r="H33" s="47"/>
    </row>
  </sheetData>
  <mergeCells count="6">
    <mergeCell ref="B3:C3"/>
    <mergeCell ref="B2:C2"/>
    <mergeCell ref="A22:C22"/>
    <mergeCell ref="A7:C7"/>
    <mergeCell ref="A9:C9"/>
    <mergeCell ref="A6:C6"/>
  </mergeCells>
  <phoneticPr fontId="0" type="noConversion"/>
  <printOptions horizontalCentered="1"/>
  <pageMargins left="0.59055118110236227" right="0.39370078740157483" top="0.39370078740157483" bottom="0.3937007874015748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opLeftCell="A4" workbookViewId="0">
      <selection activeCell="H11" sqref="H11"/>
    </sheetView>
  </sheetViews>
  <sheetFormatPr defaultRowHeight="15" x14ac:dyDescent="0.25"/>
  <cols>
    <col min="2" max="2" width="61" customWidth="1"/>
    <col min="3" max="3" width="18.7109375" customWidth="1"/>
    <col min="4" max="4" width="12.42578125" customWidth="1"/>
  </cols>
  <sheetData>
    <row r="1" spans="1:5" x14ac:dyDescent="0.25">
      <c r="C1" s="28" t="s">
        <v>23</v>
      </c>
    </row>
    <row r="2" spans="1:5" x14ac:dyDescent="0.25">
      <c r="C2" s="28" t="s">
        <v>12</v>
      </c>
    </row>
    <row r="3" spans="1:5" x14ac:dyDescent="0.25">
      <c r="C3" s="28" t="s">
        <v>28</v>
      </c>
    </row>
    <row r="5" spans="1:5" s="7" customFormat="1" x14ac:dyDescent="0.25">
      <c r="A5" s="8"/>
      <c r="B5" s="29"/>
      <c r="C5" s="30"/>
    </row>
    <row r="6" spans="1:5" ht="54" customHeight="1" x14ac:dyDescent="0.25">
      <c r="A6" s="31"/>
      <c r="B6" s="68" t="s">
        <v>24</v>
      </c>
      <c r="C6" s="68"/>
      <c r="D6" s="32"/>
      <c r="E6" s="32"/>
    </row>
    <row r="7" spans="1:5" ht="15.75" x14ac:dyDescent="0.25">
      <c r="A7" s="69" t="s">
        <v>11</v>
      </c>
      <c r="B7" s="70"/>
      <c r="C7" s="70"/>
    </row>
    <row r="8" spans="1:5" ht="31.5" x14ac:dyDescent="0.25">
      <c r="A8" s="33" t="s">
        <v>10</v>
      </c>
      <c r="B8" s="33" t="s">
        <v>0</v>
      </c>
      <c r="C8" s="34" t="s">
        <v>29</v>
      </c>
      <c r="D8" s="35">
        <v>2026</v>
      </c>
    </row>
    <row r="9" spans="1:5" ht="15.75" x14ac:dyDescent="0.25">
      <c r="A9" s="71" t="s">
        <v>1</v>
      </c>
      <c r="B9" s="71"/>
      <c r="C9" s="71"/>
      <c r="D9" s="35"/>
    </row>
    <row r="10" spans="1:5" ht="82.5" customHeight="1" x14ac:dyDescent="0.25">
      <c r="A10" s="34">
        <v>1</v>
      </c>
      <c r="B10" s="36" t="s">
        <v>2</v>
      </c>
      <c r="C10" s="37">
        <v>25526</v>
      </c>
      <c r="D10" s="35">
        <v>34425</v>
      </c>
    </row>
    <row r="11" spans="1:5" ht="91.15" customHeight="1" x14ac:dyDescent="0.25">
      <c r="A11" s="38">
        <v>2</v>
      </c>
      <c r="B11" s="36" t="s">
        <v>3</v>
      </c>
      <c r="C11" s="37">
        <v>85</v>
      </c>
      <c r="D11" s="35">
        <v>85</v>
      </c>
    </row>
    <row r="12" spans="1:5" ht="38.450000000000003" hidden="1" customHeight="1" x14ac:dyDescent="0.25">
      <c r="A12" s="39">
        <v>3</v>
      </c>
      <c r="B12" s="40" t="s">
        <v>25</v>
      </c>
      <c r="C12" s="41"/>
      <c r="D12" s="35"/>
    </row>
    <row r="13" spans="1:5" ht="21.6" customHeight="1" x14ac:dyDescent="0.25">
      <c r="A13" s="38">
        <v>3</v>
      </c>
      <c r="B13" s="42" t="s">
        <v>26</v>
      </c>
      <c r="C13" s="41">
        <f>100000+1028+63424+1028-1028</f>
        <v>164452</v>
      </c>
      <c r="D13" s="41">
        <f>100000+1028+63424+1028-1028</f>
        <v>164452</v>
      </c>
    </row>
    <row r="14" spans="1:5" ht="16.5" customHeight="1" x14ac:dyDescent="0.25">
      <c r="A14" s="38">
        <v>5</v>
      </c>
      <c r="B14" s="36" t="s">
        <v>13</v>
      </c>
      <c r="C14" s="37"/>
      <c r="D14" s="35"/>
    </row>
    <row r="15" spans="1:5" ht="15.75" x14ac:dyDescent="0.25">
      <c r="A15" s="38">
        <v>6</v>
      </c>
      <c r="B15" s="36" t="s">
        <v>27</v>
      </c>
      <c r="C15" s="37"/>
      <c r="D15" s="35"/>
    </row>
    <row r="16" spans="1:5" ht="15.75" x14ac:dyDescent="0.25">
      <c r="A16" s="39"/>
      <c r="B16" s="43" t="s">
        <v>4</v>
      </c>
      <c r="C16" s="41">
        <f>C10+C11+C14+C15+C12+C13</f>
        <v>190063</v>
      </c>
      <c r="D16" s="41">
        <f>D10+D11+D14+D15+D12+D13</f>
        <v>198962</v>
      </c>
    </row>
    <row r="17" spans="1:4" ht="15.75" x14ac:dyDescent="0.25">
      <c r="A17" s="72" t="s">
        <v>5</v>
      </c>
      <c r="B17" s="72"/>
      <c r="C17" s="72"/>
      <c r="D17" s="35"/>
    </row>
    <row r="18" spans="1:4" ht="52.5" customHeight="1" x14ac:dyDescent="0.25">
      <c r="A18" s="39">
        <v>1</v>
      </c>
      <c r="B18" s="44" t="s">
        <v>6</v>
      </c>
      <c r="C18" s="41">
        <f>100000+1028+63424+500+350-12.4</f>
        <v>165289.60000000001</v>
      </c>
      <c r="D18" s="41">
        <f>100000+1028+63424+500+350-6</f>
        <v>165296</v>
      </c>
    </row>
    <row r="19" spans="1:4" ht="47.25" x14ac:dyDescent="0.25">
      <c r="A19" s="39">
        <v>2</v>
      </c>
      <c r="B19" s="44" t="s">
        <v>8</v>
      </c>
      <c r="C19" s="41">
        <f>24711+50+12.4</f>
        <v>24773.4</v>
      </c>
      <c r="D19" s="35">
        <f>33610+50+6</f>
        <v>33666</v>
      </c>
    </row>
    <row r="20" spans="1:4" ht="15.75" x14ac:dyDescent="0.25">
      <c r="A20" s="45"/>
      <c r="B20" s="44" t="s">
        <v>9</v>
      </c>
      <c r="C20" s="41">
        <f>SUM(C18:C19)</f>
        <v>190063</v>
      </c>
      <c r="D20" s="41">
        <f>SUM(D18:D19)</f>
        <v>198962</v>
      </c>
    </row>
  </sheetData>
  <mergeCells count="4">
    <mergeCell ref="B6:C6"/>
    <mergeCell ref="A7:C7"/>
    <mergeCell ref="A9:C9"/>
    <mergeCell ref="A17:C17"/>
  </mergeCells>
  <pageMargins left="0.31496062992125984" right="0.11811023622047245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2024</vt:lpstr>
      <vt:lpstr>прил.6</vt:lpstr>
      <vt:lpstr>2025-2026 в тексте</vt:lpstr>
      <vt:lpstr>прил.6!Заголовки_для_печати</vt:lpstr>
      <vt:lpstr>прил.6!Область_печати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2024-10-01T11:19:29Z</dcterms:modified>
</cp:coreProperties>
</file>