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120" yWindow="315" windowWidth="27555" windowHeight="11220" firstSheet="2" activeTab="2"/>
  </bookViews>
  <sheets>
    <sheet name="2024" sheetId="48" state="hidden" r:id="rId1"/>
    <sheet name="2025-2026гг" sheetId="49" state="hidden" r:id="rId2"/>
    <sheet name="прил.1" sheetId="50" r:id="rId3"/>
    <sheet name="для решения 19-20гг" sheetId="51" state="hidden" r:id="rId4"/>
  </sheets>
  <definedNames>
    <definedName name="_xlnm.Print_Area" localSheetId="2">прил.1!$A$1:$E$22</definedName>
  </definedNames>
  <calcPr calcId="144525"/>
</workbook>
</file>

<file path=xl/calcChain.xml><?xml version="1.0" encoding="utf-8"?>
<calcChain xmlns="http://schemas.openxmlformats.org/spreadsheetml/2006/main">
  <c r="C20" i="50" l="1"/>
  <c r="C22" i="50"/>
  <c r="C21" i="50"/>
  <c r="C19" i="50"/>
  <c r="C18" i="50"/>
  <c r="C16" i="50"/>
  <c r="C15" i="50"/>
  <c r="C13" i="50"/>
  <c r="C12" i="50"/>
  <c r="C11" i="50"/>
  <c r="C10" i="50"/>
  <c r="C9" i="50"/>
  <c r="D21" i="50"/>
  <c r="D20" i="50"/>
  <c r="D16" i="50"/>
  <c r="D15" i="50"/>
  <c r="D13" i="50"/>
  <c r="D12" i="50"/>
  <c r="D11" i="50"/>
  <c r="D10" i="50"/>
  <c r="D9" i="50"/>
  <c r="L20" i="49"/>
  <c r="K20" i="49"/>
  <c r="L19" i="49"/>
  <c r="K19" i="49"/>
  <c r="L18" i="49"/>
  <c r="K18" i="49"/>
  <c r="D19" i="50"/>
  <c r="J18" i="49"/>
  <c r="I18" i="49"/>
  <c r="L17" i="49"/>
  <c r="K17" i="49"/>
  <c r="L16" i="49"/>
  <c r="K16" i="49"/>
  <c r="L15" i="49"/>
  <c r="K15" i="49"/>
  <c r="J15" i="49"/>
  <c r="I15" i="49"/>
  <c r="L14" i="49"/>
  <c r="K14" i="49"/>
  <c r="L13" i="49"/>
  <c r="K13" i="49"/>
  <c r="L12" i="49"/>
  <c r="L21" i="49"/>
  <c r="K12" i="49"/>
  <c r="K21" i="49"/>
  <c r="D22" i="50"/>
  <c r="J12" i="49"/>
  <c r="J21" i="49"/>
  <c r="I12" i="49"/>
  <c r="I21" i="49"/>
  <c r="H23" i="48"/>
  <c r="H21" i="48"/>
  <c r="H22" i="48"/>
  <c r="F23" i="48"/>
  <c r="F13" i="48"/>
  <c r="F11" i="48"/>
  <c r="F24" i="48"/>
  <c r="F22" i="48"/>
  <c r="D13" i="49"/>
  <c r="D17" i="51"/>
  <c r="C13" i="49"/>
  <c r="G13" i="49"/>
  <c r="C27" i="48"/>
  <c r="D20" i="49"/>
  <c r="D24" i="51"/>
  <c r="C20" i="49"/>
  <c r="C24" i="51"/>
  <c r="C18" i="48"/>
  <c r="C23" i="48"/>
  <c r="E23" i="48"/>
  <c r="G23" i="48"/>
  <c r="I23" i="48"/>
  <c r="E12" i="48"/>
  <c r="G12" i="48"/>
  <c r="C15" i="48"/>
  <c r="C22" i="48"/>
  <c r="D18" i="51"/>
  <c r="D11" i="48"/>
  <c r="D24" i="48"/>
  <c r="H11" i="48"/>
  <c r="J11" i="48"/>
  <c r="J24" i="48"/>
  <c r="L11" i="48"/>
  <c r="L24" i="48"/>
  <c r="N11" i="48"/>
  <c r="E13" i="48"/>
  <c r="E11" i="48"/>
  <c r="E24" i="48"/>
  <c r="D14" i="48"/>
  <c r="F14" i="48"/>
  <c r="H14" i="48"/>
  <c r="J14" i="48"/>
  <c r="L14" i="48"/>
  <c r="N14" i="48"/>
  <c r="E17" i="48"/>
  <c r="G17" i="48"/>
  <c r="I17" i="48"/>
  <c r="E18" i="48"/>
  <c r="G18" i="48"/>
  <c r="I18" i="48"/>
  <c r="E20" i="48"/>
  <c r="G20" i="48"/>
  <c r="I20" i="48"/>
  <c r="D21" i="48"/>
  <c r="J21" i="48"/>
  <c r="K21" i="48"/>
  <c r="K24" i="48"/>
  <c r="L21" i="48"/>
  <c r="N21" i="48"/>
  <c r="N24" i="48"/>
  <c r="D15" i="49"/>
  <c r="D19" i="51"/>
  <c r="G17" i="49"/>
  <c r="C36" i="48"/>
  <c r="E18" i="49"/>
  <c r="G14" i="49"/>
  <c r="C18" i="51"/>
  <c r="E12" i="49"/>
  <c r="E21" i="49"/>
  <c r="H16" i="49"/>
  <c r="E13" i="50"/>
  <c r="F12" i="49"/>
  <c r="F21" i="49"/>
  <c r="F15" i="49"/>
  <c r="E15" i="49"/>
  <c r="G16" i="49"/>
  <c r="D20" i="51"/>
  <c r="D21" i="51"/>
  <c r="F18" i="49"/>
  <c r="H17" i="49"/>
  <c r="C41" i="48"/>
  <c r="C15" i="49"/>
  <c r="H14" i="49"/>
  <c r="E11" i="50"/>
  <c r="C39" i="48"/>
  <c r="C42" i="48"/>
  <c r="H13" i="49"/>
  <c r="E10" i="50"/>
  <c r="C21" i="51"/>
  <c r="C11" i="48"/>
  <c r="G20" i="49"/>
  <c r="F21" i="48"/>
  <c r="I12" i="48"/>
  <c r="C17" i="51"/>
  <c r="G12" i="49"/>
  <c r="C16" i="51"/>
  <c r="C33" i="48"/>
  <c r="C19" i="49"/>
  <c r="C18" i="49"/>
  <c r="H20" i="49"/>
  <c r="E21" i="50"/>
  <c r="C12" i="49"/>
  <c r="C34" i="48"/>
  <c r="H15" i="49"/>
  <c r="E12" i="50"/>
  <c r="G19" i="49"/>
  <c r="C23" i="51"/>
  <c r="G18" i="49"/>
  <c r="C21" i="49"/>
  <c r="C25" i="51"/>
  <c r="C22" i="51"/>
  <c r="C21" i="48"/>
  <c r="E21" i="48"/>
  <c r="G21" i="48"/>
  <c r="E22" i="48"/>
  <c r="G22" i="48"/>
  <c r="I22" i="48"/>
  <c r="H12" i="49"/>
  <c r="E9" i="50"/>
  <c r="E15" i="48"/>
  <c r="G15" i="48"/>
  <c r="I15" i="48"/>
  <c r="K12" i="48"/>
  <c r="C14" i="48"/>
  <c r="D19" i="49"/>
  <c r="D23" i="51"/>
  <c r="D12" i="49"/>
  <c r="H19" i="49"/>
  <c r="E20" i="50"/>
  <c r="E14" i="48"/>
  <c r="G14" i="48"/>
  <c r="I14" i="48"/>
  <c r="C24" i="48"/>
  <c r="D16" i="51"/>
  <c r="M12" i="48"/>
  <c r="O12" i="48"/>
  <c r="H18" i="49"/>
  <c r="E19" i="50"/>
  <c r="K14" i="48"/>
  <c r="M14" i="48"/>
  <c r="O14" i="48"/>
  <c r="K23" i="48"/>
  <c r="M23" i="48"/>
  <c r="O23" i="48"/>
  <c r="C28" i="48"/>
  <c r="K18" i="48"/>
  <c r="M18" i="48"/>
  <c r="O18" i="48"/>
  <c r="C31" i="48"/>
  <c r="K17" i="48"/>
  <c r="M17" i="48"/>
  <c r="O17" i="48"/>
  <c r="D21" i="49"/>
  <c r="D25" i="51"/>
  <c r="K22" i="48"/>
  <c r="M22" i="48"/>
  <c r="O22" i="48"/>
  <c r="K20" i="48"/>
  <c r="M20" i="48"/>
  <c r="O20" i="48"/>
  <c r="H21" i="49"/>
  <c r="E22" i="50"/>
  <c r="K15" i="48"/>
  <c r="M15" i="48"/>
  <c r="O15" i="48"/>
  <c r="C30" i="48"/>
  <c r="C38" i="48"/>
  <c r="C20" i="51"/>
  <c r="D18" i="49"/>
  <c r="D22" i="51"/>
  <c r="G13" i="48"/>
  <c r="G15" i="49"/>
  <c r="E16" i="50"/>
  <c r="G21" i="49"/>
  <c r="C19" i="51"/>
  <c r="G11" i="48"/>
  <c r="G24" i="48"/>
  <c r="I13" i="48"/>
  <c r="I11" i="48"/>
  <c r="K13" i="48"/>
  <c r="M13" i="48"/>
  <c r="K11" i="48"/>
  <c r="O13" i="48"/>
  <c r="M11" i="48"/>
  <c r="C29" i="48"/>
  <c r="C32" i="48"/>
  <c r="O11" i="48"/>
  <c r="H24" i="48"/>
  <c r="I21" i="48"/>
  <c r="I24" i="48"/>
  <c r="C37" i="48"/>
  <c r="M21" i="48"/>
  <c r="M24" i="48"/>
  <c r="O21" i="48"/>
  <c r="O24" i="48"/>
</calcChain>
</file>

<file path=xl/sharedStrings.xml><?xml version="1.0" encoding="utf-8"?>
<sst xmlns="http://schemas.openxmlformats.org/spreadsheetml/2006/main" count="153" uniqueCount="74">
  <si>
    <t>Наименование источников</t>
  </si>
  <si>
    <t>тыс.руб.</t>
  </si>
  <si>
    <t>ИТОГО</t>
  </si>
  <si>
    <t>Код</t>
  </si>
  <si>
    <t>Сумма</t>
  </si>
  <si>
    <t>01 02 00 00 04 0000 710</t>
  </si>
  <si>
    <t>01 02 00 00 04 0000 810</t>
  </si>
  <si>
    <t>01 03 00 00 04 0000 810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</si>
  <si>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</si>
  <si>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</si>
  <si>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</si>
  <si>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</si>
  <si>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 xml:space="preserve">01 05 00 00 00 0000 000 </t>
  </si>
  <si>
    <t>Изменение остатков  средств на счетах по учету средств бюджета</t>
  </si>
  <si>
    <t xml:space="preserve">01 05 02 01 04 0000 610 </t>
  </si>
  <si>
    <t xml:space="preserve">Погашение бюджетами городских округов кредитов от кредитных организаций   в валюте Российской Федерации </t>
  </si>
  <si>
    <t>Уменьшение прочих остатков  денежных средств бюджетов городских округов</t>
  </si>
  <si>
    <t xml:space="preserve">01 05 02 01 04 0000 510 </t>
  </si>
  <si>
    <t>01 03 00 00 04 0000 710</t>
  </si>
  <si>
    <t xml:space="preserve">Получение кредитов от кредитных организаций бюджетами городских округов в валюте Российской Федерации 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</si>
  <si>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 </t>
  </si>
  <si>
    <t xml:space="preserve">Погашение бюджетами городских округов кредитов от других бюджетов бюджетной системы Российской Федерации в валюте Российской Федерации </t>
  </si>
  <si>
    <t>Увеличение прочих остатков денежных средств бюджетов городских округов</t>
  </si>
  <si>
    <t xml:space="preserve">                                                                                                                                   к Решению Сарапульской городской</t>
  </si>
  <si>
    <t xml:space="preserve">                                                                                             Приложение 2</t>
  </si>
  <si>
    <t xml:space="preserve">                                                                                                                              Думы от 22 декабря 2011г. № 1-172</t>
  </si>
  <si>
    <t>в решение</t>
  </si>
  <si>
    <t>к решению Сарапульской городской Думы</t>
  </si>
  <si>
    <t xml:space="preserve">Верхний предел Мун Долга </t>
  </si>
  <si>
    <t xml:space="preserve">поправки </t>
  </si>
  <si>
    <t xml:space="preserve">                                                                     Приложение 2</t>
  </si>
  <si>
    <t>01 03 01 00 04 0000 810</t>
  </si>
  <si>
    <t>01 03 01 00 04 0000 710</t>
  </si>
  <si>
    <t>2019 год</t>
  </si>
  <si>
    <t>2020 год</t>
  </si>
  <si>
    <t>от "____" _____________ 2017 г. №______</t>
  </si>
  <si>
    <t>Источники внутреннего финансирования дефицита бюджета города Сарапула на плановый период 2019 и 2020годов</t>
  </si>
  <si>
    <t>в том числе :</t>
  </si>
  <si>
    <t>получение бюджетных кредитов на пополнение остатков средств на счете бюджета</t>
  </si>
  <si>
    <t>погашение бюджетных кредитов на пополнение остатков средств на счете бюджета</t>
  </si>
  <si>
    <t>получение бюджетных кредитов на пополнение остатка средств на едином счете бюджета города Сарапула</t>
  </si>
  <si>
    <t>погашение бюджетных кредитов на пополнение остатка средств наедином счете бюджета города Сарапула</t>
  </si>
  <si>
    <t>получ от кред.орг-й в 2024г.</t>
  </si>
  <si>
    <t>погашение кр. от кред.орг-й в 2024г.</t>
  </si>
  <si>
    <t>получ кр. от бюджетов в 2024г.</t>
  </si>
  <si>
    <t>Источники внутреннего финансирования дефицита бюджета города Сарапула на 2023 год</t>
  </si>
  <si>
    <t>погашение кр. от бюджетов в 2024г.</t>
  </si>
  <si>
    <t>получ от кред.орг-й в 2025г.</t>
  </si>
  <si>
    <t>погашение кр. от кред.орг-й в 2025г.</t>
  </si>
  <si>
    <t>получ кр. от бюджетов в 2025г.</t>
  </si>
  <si>
    <t>ДОЛГ НА 01.01.2026г.</t>
  </si>
  <si>
    <t>Источники внутреннего финансирования дефицита бюджета города Сарапула на плановый период 2024 и 2025 годов</t>
  </si>
  <si>
    <t>в решение 2025 год</t>
  </si>
  <si>
    <t>Сумма              на 2025 год</t>
  </si>
  <si>
    <t>задолж на 01.01.2024г.</t>
  </si>
  <si>
    <t>ДОЛГ НА 01.01.2025.</t>
  </si>
  <si>
    <t>погашение кр. от бюджетов в 2025г.</t>
  </si>
  <si>
    <t>получ от кред.орг-й в 2026г.</t>
  </si>
  <si>
    <t>погашение кр. от кред.орг-й в 2026г.</t>
  </si>
  <si>
    <t>получ кр. от бюджетов в 2026г.</t>
  </si>
  <si>
    <t>погашение кр. от бюджетов в 2026.</t>
  </si>
  <si>
    <t>ДОЛГ НА 01.01.2027г.</t>
  </si>
  <si>
    <t>Сумма                        на 2024 год</t>
  </si>
  <si>
    <t>Сумма              на 2026 год</t>
  </si>
  <si>
    <t xml:space="preserve">поправки 2 чтение </t>
  </si>
  <si>
    <t>поправки 2 чтение</t>
  </si>
  <si>
    <t xml:space="preserve">                                                                                              от 21 декабря 2023 г. № 1-439</t>
  </si>
  <si>
    <t>поправки февраль</t>
  </si>
  <si>
    <t>решения Сарапульской городской Думы</t>
  </si>
  <si>
    <t xml:space="preserve">                                                                     Приложение № 1 </t>
  </si>
  <si>
    <t xml:space="preserve">поправки июнь </t>
  </si>
  <si>
    <t>Источники внутреннего финансирования дефицита бюджета города Сарапула на 2024 год и на плановый период 2025 и 2026 годов</t>
  </si>
  <si>
    <t>поправки сентябрь</t>
  </si>
  <si>
    <t>в решение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</si>
</sst>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71" formatCode="_-* #,##0.00_р_._-;\-* #,##0.00_р_._-;_-* &quot;-&quot;??_р_._-;_-@_-"/>
    <numFmt numFmtId="172" formatCode="0.00000"/>
    <numFmt numFmtId="173" formatCode="0.0000"/>
    <numFmt numFmtId="175" formatCode="0.0"/>
    <numFmt numFmtId="187" formatCode="#,##0.0"/>
    <numFmt numFmtId="191" formatCode="#,##0.0000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26"/>
      <name val="Times New Roman Cyr"/>
      <family val="1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sz val="8"/>
      <name val="Arial Cyr"/>
      <charset val="204"/>
    </font>
    <font>
      <sz val="10"/>
      <name val="Arial Cyr"/>
      <charset val="204"/>
    </font>
    <font>
      <sz val="16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6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171" fontId="1" fillId="0" borderId="0" applyFont="0" applyFill="0" applyBorder="0" applyAlignment="0" applyProtection="0"/>
    <xf numFmtId="171" fontId="9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left"/>
    </xf>
    <xf numFmtId="175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175" fontId="7" fillId="0" borderId="1" xfId="0" applyNumberFormat="1" applyFont="1" applyFill="1" applyBorder="1" applyAlignment="1">
      <alignment horizontal="center"/>
    </xf>
    <xf numFmtId="175" fontId="4" fillId="0" borderId="1" xfId="0" applyNumberFormat="1" applyFont="1" applyFill="1" applyBorder="1" applyAlignment="1">
      <alignment horizontal="center"/>
    </xf>
    <xf numFmtId="175" fontId="6" fillId="0" borderId="1" xfId="0" applyNumberFormat="1" applyFont="1" applyFill="1" applyBorder="1" applyAlignment="1">
      <alignment horizontal="center"/>
    </xf>
    <xf numFmtId="175" fontId="3" fillId="0" borderId="1" xfId="0" applyNumberFormat="1" applyFont="1" applyFill="1" applyBorder="1" applyAlignment="1">
      <alignment horizontal="center"/>
    </xf>
    <xf numFmtId="175" fontId="3" fillId="0" borderId="2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/>
    <xf numFmtId="175" fontId="4" fillId="0" borderId="1" xfId="0" applyNumberFormat="1" applyFont="1" applyBorder="1"/>
    <xf numFmtId="175" fontId="6" fillId="0" borderId="1" xfId="0" applyNumberFormat="1" applyFont="1" applyBorder="1"/>
    <xf numFmtId="0" fontId="4" fillId="0" borderId="0" xfId="0" applyFont="1" applyBorder="1"/>
    <xf numFmtId="175" fontId="3" fillId="0" borderId="0" xfId="0" applyNumberFormat="1" applyFont="1" applyBorder="1" applyAlignment="1">
      <alignment horizontal="center"/>
    </xf>
    <xf numFmtId="0" fontId="12" fillId="0" borderId="0" xfId="1" applyFont="1" applyBorder="1" applyAlignment="1">
      <alignment horizontal="right"/>
    </xf>
    <xf numFmtId="187" fontId="14" fillId="0" borderId="0" xfId="0" applyNumberFormat="1" applyFont="1" applyAlignment="1">
      <alignment horizontal="left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175" fontId="4" fillId="0" borderId="0" xfId="0" applyNumberFormat="1" applyFont="1" applyAlignment="1">
      <alignment horizontal="left"/>
    </xf>
    <xf numFmtId="0" fontId="6" fillId="0" borderId="0" xfId="0" applyFont="1"/>
    <xf numFmtId="0" fontId="14" fillId="0" borderId="0" xfId="0" applyFont="1"/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175" fontId="4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right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0" fontId="6" fillId="0" borderId="0" xfId="0" applyFont="1" applyAlignment="1">
      <alignment horizontal="left"/>
    </xf>
    <xf numFmtId="175" fontId="6" fillId="0" borderId="0" xfId="0" applyNumberFormat="1" applyFont="1" applyAlignment="1">
      <alignment horizontal="left"/>
    </xf>
    <xf numFmtId="175" fontId="7" fillId="0" borderId="1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175" fontId="4" fillId="0" borderId="0" xfId="0" applyNumberFormat="1" applyFont="1"/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175" fontId="4" fillId="2" borderId="1" xfId="0" applyNumberFormat="1" applyFont="1" applyFill="1" applyBorder="1" applyAlignment="1">
      <alignment horizontal="center"/>
    </xf>
    <xf numFmtId="175" fontId="4" fillId="2" borderId="0" xfId="0" applyNumberFormat="1" applyFont="1" applyFill="1" applyBorder="1" applyAlignment="1">
      <alignment horizontal="left"/>
    </xf>
    <xf numFmtId="187" fontId="14" fillId="2" borderId="0" xfId="0" applyNumberFormat="1" applyFont="1" applyFill="1" applyBorder="1" applyAlignment="1">
      <alignment horizontal="left"/>
    </xf>
    <xf numFmtId="43" fontId="4" fillId="0" borderId="0" xfId="0" applyNumberFormat="1" applyFont="1"/>
    <xf numFmtId="0" fontId="10" fillId="0" borderId="0" xfId="0" applyFont="1"/>
    <xf numFmtId="171" fontId="14" fillId="0" borderId="0" xfId="2" applyFont="1"/>
    <xf numFmtId="171" fontId="14" fillId="0" borderId="0" xfId="2" applyFont="1" applyAlignment="1">
      <alignment horizontal="right"/>
    </xf>
    <xf numFmtId="0" fontId="7" fillId="2" borderId="1" xfId="0" applyFont="1" applyFill="1" applyBorder="1" applyAlignment="1">
      <alignment horizontal="left" wrapText="1"/>
    </xf>
    <xf numFmtId="171" fontId="6" fillId="0" borderId="1" xfId="2" applyFont="1" applyFill="1" applyBorder="1" applyAlignment="1">
      <alignment horizontal="center"/>
    </xf>
    <xf numFmtId="171" fontId="4" fillId="0" borderId="1" xfId="2" applyFont="1" applyFill="1" applyBorder="1" applyAlignment="1">
      <alignment horizontal="center"/>
    </xf>
    <xf numFmtId="171" fontId="3" fillId="0" borderId="1" xfId="2" applyFont="1" applyFill="1" applyBorder="1" applyAlignment="1">
      <alignment horizontal="center"/>
    </xf>
    <xf numFmtId="171" fontId="7" fillId="0" borderId="1" xfId="2" applyFont="1" applyFill="1" applyBorder="1" applyAlignment="1">
      <alignment horizontal="center"/>
    </xf>
    <xf numFmtId="171" fontId="4" fillId="2" borderId="1" xfId="2" applyFont="1" applyFill="1" applyBorder="1" applyAlignment="1">
      <alignment horizontal="center"/>
    </xf>
    <xf numFmtId="171" fontId="3" fillId="0" borderId="1" xfId="2" applyFont="1" applyBorder="1" applyAlignment="1">
      <alignment horizontal="center"/>
    </xf>
    <xf numFmtId="175" fontId="6" fillId="3" borderId="0" xfId="0" applyNumberFormat="1" applyFont="1" applyFill="1" applyBorder="1" applyAlignment="1">
      <alignment horizontal="left"/>
    </xf>
    <xf numFmtId="0" fontId="12" fillId="0" borderId="0" xfId="1" applyFont="1" applyBorder="1" applyAlignment="1"/>
    <xf numFmtId="187" fontId="3" fillId="0" borderId="1" xfId="0" applyNumberFormat="1" applyFont="1" applyBorder="1" applyAlignment="1">
      <alignment horizontal="center"/>
    </xf>
    <xf numFmtId="187" fontId="7" fillId="2" borderId="1" xfId="0" applyNumberFormat="1" applyFont="1" applyFill="1" applyBorder="1" applyAlignment="1">
      <alignment horizontal="center"/>
    </xf>
    <xf numFmtId="172" fontId="4" fillId="0" borderId="1" xfId="0" applyNumberFormat="1" applyFont="1" applyBorder="1"/>
    <xf numFmtId="173" fontId="3" fillId="0" borderId="1" xfId="0" applyNumberFormat="1" applyFont="1" applyFill="1" applyBorder="1" applyAlignment="1">
      <alignment horizontal="center"/>
    </xf>
    <xf numFmtId="172" fontId="3" fillId="0" borderId="1" xfId="0" applyNumberFormat="1" applyFont="1" applyBorder="1" applyAlignment="1">
      <alignment horizontal="center"/>
    </xf>
    <xf numFmtId="172" fontId="3" fillId="0" borderId="1" xfId="0" applyNumberFormat="1" applyFont="1" applyFill="1" applyBorder="1" applyAlignment="1">
      <alignment horizontal="center"/>
    </xf>
    <xf numFmtId="191" fontId="3" fillId="0" borderId="1" xfId="0" applyNumberFormat="1" applyFont="1" applyBorder="1" applyAlignment="1">
      <alignment horizontal="center"/>
    </xf>
    <xf numFmtId="191" fontId="4" fillId="0" borderId="1" xfId="0" applyNumberFormat="1" applyFont="1" applyBorder="1"/>
    <xf numFmtId="191" fontId="6" fillId="0" borderId="1" xfId="0" applyNumberFormat="1" applyFont="1" applyBorder="1"/>
    <xf numFmtId="187" fontId="3" fillId="0" borderId="5" xfId="0" applyNumberFormat="1" applyFont="1" applyBorder="1" applyAlignment="1">
      <alignment horizontal="center"/>
    </xf>
    <xf numFmtId="187" fontId="7" fillId="2" borderId="5" xfId="0" applyNumberFormat="1" applyFont="1" applyFill="1" applyBorder="1" applyAlignment="1">
      <alignment horizontal="center"/>
    </xf>
    <xf numFmtId="187" fontId="7" fillId="0" borderId="1" xfId="0" applyNumberFormat="1" applyFont="1" applyBorder="1" applyAlignment="1">
      <alignment horizontal="center"/>
    </xf>
    <xf numFmtId="187" fontId="7" fillId="0" borderId="5" xfId="0" applyNumberFormat="1" applyFont="1" applyBorder="1" applyAlignment="1">
      <alignment horizontal="center"/>
    </xf>
    <xf numFmtId="0" fontId="13" fillId="0" borderId="0" xfId="0" applyFont="1" applyAlignment="1">
      <alignment horizontal="right"/>
    </xf>
    <xf numFmtId="172" fontId="6" fillId="0" borderId="1" xfId="0" applyNumberFormat="1" applyFont="1" applyBorder="1"/>
    <xf numFmtId="172" fontId="4" fillId="2" borderId="1" xfId="0" applyNumberFormat="1" applyFont="1" applyFill="1" applyBorder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2" fillId="0" borderId="0" xfId="1" applyFont="1" applyBorder="1" applyAlignment="1">
      <alignment horizontal="right"/>
    </xf>
    <xf numFmtId="0" fontId="13" fillId="0" borderId="0" xfId="0" applyFont="1" applyAlignment="1">
      <alignment horizontal="right"/>
    </xf>
  </cellXfs>
  <cellStyles count="4">
    <cellStyle name="Обычный" xfId="0" builtinId="0"/>
    <cellStyle name="Обычный_Лист1" xfId="1"/>
    <cellStyle name="Финансовый" xfId="2" builtinId="3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2"/>
  <sheetViews>
    <sheetView topLeftCell="C11" zoomScale="84" zoomScaleNormal="84" workbookViewId="0">
      <selection activeCell="J23" sqref="J23"/>
    </sheetView>
  </sheetViews>
  <sheetFormatPr defaultRowHeight="18.75" x14ac:dyDescent="0.3"/>
  <cols>
    <col min="1" max="1" width="28.5703125" style="2" customWidth="1"/>
    <col min="2" max="2" width="75" style="2" customWidth="1"/>
    <col min="3" max="3" width="17.28515625" style="2" customWidth="1"/>
    <col min="4" max="4" width="16.7109375" style="3" customWidth="1"/>
    <col min="5" max="5" width="20.5703125" style="3" customWidth="1"/>
    <col min="6" max="6" width="23.28515625" style="3" customWidth="1"/>
    <col min="7" max="7" width="23.42578125" style="3" customWidth="1"/>
    <col min="8" max="8" width="22.7109375" style="3" customWidth="1"/>
    <col min="9" max="9" width="22.140625" style="3" customWidth="1"/>
    <col min="10" max="10" width="19.42578125" style="3" customWidth="1"/>
    <col min="11" max="11" width="19.85546875" style="3" customWidth="1"/>
    <col min="12" max="12" width="13.5703125" style="3" customWidth="1"/>
    <col min="13" max="13" width="19.5703125" style="3" customWidth="1"/>
    <col min="14" max="14" width="13.5703125" style="3" customWidth="1"/>
    <col min="15" max="15" width="14.140625" style="3" customWidth="1"/>
    <col min="16" max="16" width="14.42578125" style="3" customWidth="1"/>
    <col min="17" max="17" width="13.7109375" style="3" customWidth="1"/>
    <col min="18" max="16384" width="9.140625" style="3"/>
  </cols>
  <sheetData>
    <row r="1" spans="1:15" ht="20.25" x14ac:dyDescent="0.3">
      <c r="B1" s="91"/>
      <c r="C1" s="91"/>
      <c r="D1" s="1"/>
    </row>
    <row r="2" spans="1:15" ht="20.25" x14ac:dyDescent="0.3">
      <c r="B2" s="92"/>
      <c r="C2" s="92"/>
      <c r="D2" s="1"/>
    </row>
    <row r="3" spans="1:15" ht="20.25" x14ac:dyDescent="0.3">
      <c r="B3" s="92"/>
      <c r="C3" s="92"/>
      <c r="D3" s="1"/>
      <c r="H3" s="4"/>
    </row>
    <row r="4" spans="1:15" x14ac:dyDescent="0.3">
      <c r="H4" s="4"/>
    </row>
    <row r="6" spans="1:15" x14ac:dyDescent="0.3">
      <c r="B6" s="5" t="s">
        <v>45</v>
      </c>
    </row>
    <row r="7" spans="1:15" x14ac:dyDescent="0.3">
      <c r="B7" s="5"/>
    </row>
    <row r="8" spans="1:15" x14ac:dyDescent="0.3">
      <c r="B8" s="5"/>
    </row>
    <row r="9" spans="1:15" x14ac:dyDescent="0.3">
      <c r="C9" s="22" t="s">
        <v>1</v>
      </c>
    </row>
    <row r="10" spans="1:15" ht="40.5" customHeight="1" x14ac:dyDescent="0.3">
      <c r="A10" s="7" t="s">
        <v>3</v>
      </c>
      <c r="B10" s="7" t="s">
        <v>0</v>
      </c>
      <c r="C10" s="7" t="s">
        <v>4</v>
      </c>
      <c r="D10" s="25" t="s">
        <v>64</v>
      </c>
      <c r="E10" s="26" t="s">
        <v>26</v>
      </c>
      <c r="F10" s="25" t="s">
        <v>67</v>
      </c>
      <c r="G10" s="26" t="s">
        <v>26</v>
      </c>
      <c r="H10" s="25" t="s">
        <v>70</v>
      </c>
      <c r="I10" s="26" t="s">
        <v>26</v>
      </c>
      <c r="J10" s="40" t="s">
        <v>72</v>
      </c>
      <c r="K10" s="26" t="s">
        <v>26</v>
      </c>
      <c r="L10" s="40" t="s">
        <v>29</v>
      </c>
      <c r="M10" s="26" t="s">
        <v>26</v>
      </c>
      <c r="N10" s="40" t="s">
        <v>29</v>
      </c>
      <c r="O10" s="26" t="s">
        <v>26</v>
      </c>
    </row>
    <row r="11" spans="1:15" ht="39" customHeight="1" x14ac:dyDescent="0.3">
      <c r="A11" s="7" t="s">
        <v>8</v>
      </c>
      <c r="B11" s="13" t="s">
        <v>9</v>
      </c>
      <c r="C11" s="11">
        <f t="shared" ref="C11:I11" si="0">SUM(C12:C13)</f>
        <v>65000</v>
      </c>
      <c r="D11" s="11">
        <f t="shared" si="0"/>
        <v>0</v>
      </c>
      <c r="E11" s="11">
        <f t="shared" si="0"/>
        <v>65000</v>
      </c>
      <c r="F11" s="77">
        <f t="shared" si="0"/>
        <v>21032.281429999999</v>
      </c>
      <c r="G11" s="79">
        <f t="shared" si="0"/>
        <v>86032.281430000003</v>
      </c>
      <c r="H11" s="77">
        <f t="shared" si="0"/>
        <v>0</v>
      </c>
      <c r="I11" s="77">
        <f t="shared" si="0"/>
        <v>86032.281430000003</v>
      </c>
      <c r="J11" s="77">
        <f t="shared" ref="J11:O11" si="1">SUM(J12:J13)</f>
        <v>0</v>
      </c>
      <c r="K11" s="77">
        <f t="shared" si="1"/>
        <v>86032.281430000003</v>
      </c>
      <c r="L11" s="77">
        <f t="shared" si="1"/>
        <v>0</v>
      </c>
      <c r="M11" s="77">
        <f t="shared" si="1"/>
        <v>86032.281430000003</v>
      </c>
      <c r="N11" s="77">
        <f t="shared" si="1"/>
        <v>0</v>
      </c>
      <c r="O11" s="77">
        <f t="shared" si="1"/>
        <v>86032.281430000003</v>
      </c>
    </row>
    <row r="12" spans="1:15" ht="39.75" customHeight="1" x14ac:dyDescent="0.3">
      <c r="A12" s="8" t="s">
        <v>5</v>
      </c>
      <c r="B12" s="12" t="s">
        <v>19</v>
      </c>
      <c r="C12" s="17">
        <v>155000</v>
      </c>
      <c r="D12" s="41">
        <v>0</v>
      </c>
      <c r="E12" s="27">
        <f>SUM(C12:D12)</f>
        <v>155000</v>
      </c>
      <c r="F12" s="75"/>
      <c r="G12" s="80">
        <f>SUM(E12:F12)</f>
        <v>155000</v>
      </c>
      <c r="H12" s="75"/>
      <c r="I12" s="75">
        <f>SUM(G12:H12)</f>
        <v>155000</v>
      </c>
      <c r="J12" s="75"/>
      <c r="K12" s="75">
        <f>SUM(I12:J12)</f>
        <v>155000</v>
      </c>
      <c r="L12" s="75"/>
      <c r="M12" s="75">
        <f>SUM(K12:L12)</f>
        <v>155000</v>
      </c>
      <c r="N12" s="75"/>
      <c r="O12" s="75">
        <f>SUM(M12:N12)</f>
        <v>155000</v>
      </c>
    </row>
    <row r="13" spans="1:15" ht="39.75" customHeight="1" x14ac:dyDescent="0.3">
      <c r="A13" s="8" t="s">
        <v>6</v>
      </c>
      <c r="B13" s="12" t="s">
        <v>15</v>
      </c>
      <c r="C13" s="17">
        <v>-90000</v>
      </c>
      <c r="D13" s="8">
        <v>0</v>
      </c>
      <c r="E13" s="27">
        <f>SUM(C13:D13)</f>
        <v>-90000</v>
      </c>
      <c r="F13" s="75">
        <f>1032.24867+651.43353+2776.99828+13000+3571.60095+2500-2500</f>
        <v>21032.281429999999</v>
      </c>
      <c r="G13" s="80">
        <f>SUM(E13:F13)</f>
        <v>-68967.718569999997</v>
      </c>
      <c r="H13" s="75"/>
      <c r="I13" s="75">
        <f t="shared" ref="I13:I23" si="2">SUM(G13:H13)</f>
        <v>-68967.718569999997</v>
      </c>
      <c r="J13" s="75"/>
      <c r="K13" s="75">
        <f t="shared" ref="K13:K23" si="3">SUM(I13:J13)</f>
        <v>-68967.718569999997</v>
      </c>
      <c r="L13" s="75"/>
      <c r="M13" s="75">
        <f t="shared" ref="M13:M23" si="4">SUM(K13:L13)</f>
        <v>-68967.718569999997</v>
      </c>
      <c r="N13" s="75"/>
      <c r="O13" s="75">
        <f t="shared" ref="O13:O23" si="5">SUM(M13:N13)</f>
        <v>-68967.718569999997</v>
      </c>
    </row>
    <row r="14" spans="1:15" ht="39" customHeight="1" x14ac:dyDescent="0.3">
      <c r="A14" s="7" t="s">
        <v>10</v>
      </c>
      <c r="B14" s="13" t="s">
        <v>11</v>
      </c>
      <c r="C14" s="18">
        <f>C15+C18</f>
        <v>-334.90000000000146</v>
      </c>
      <c r="D14" s="18">
        <f>SUM(D15:D18)</f>
        <v>0</v>
      </c>
      <c r="E14" s="28">
        <f>SUM(C14:D14)</f>
        <v>-334.90000000000146</v>
      </c>
      <c r="F14" s="28">
        <f>SUM(F15:F18)</f>
        <v>-13000</v>
      </c>
      <c r="G14" s="81">
        <f>SUM(E14:F14)</f>
        <v>-13334.900000000001</v>
      </c>
      <c r="H14" s="87">
        <f>SUM(H15:H18)</f>
        <v>0</v>
      </c>
      <c r="I14" s="87">
        <f t="shared" si="2"/>
        <v>-13334.900000000001</v>
      </c>
      <c r="J14" s="87">
        <f>SUM(J15:J18)</f>
        <v>0</v>
      </c>
      <c r="K14" s="87">
        <f t="shared" si="3"/>
        <v>-13334.900000000001</v>
      </c>
      <c r="L14" s="87">
        <f>SUM(L15:L18)</f>
        <v>0</v>
      </c>
      <c r="M14" s="87">
        <f t="shared" si="4"/>
        <v>-13334.900000000001</v>
      </c>
      <c r="N14" s="87">
        <f>SUM(N15:N18)</f>
        <v>0</v>
      </c>
      <c r="O14" s="87">
        <f t="shared" si="5"/>
        <v>-13334.900000000001</v>
      </c>
    </row>
    <row r="15" spans="1:15" ht="59.25" customHeight="1" x14ac:dyDescent="0.3">
      <c r="A15" s="14" t="s">
        <v>18</v>
      </c>
      <c r="B15" s="15" t="s">
        <v>20</v>
      </c>
      <c r="C15" s="16">
        <f>C17</f>
        <v>20000</v>
      </c>
      <c r="D15" s="8">
        <v>0</v>
      </c>
      <c r="E15" s="27">
        <f>SUM(C15:D15)</f>
        <v>20000</v>
      </c>
      <c r="F15" s="27">
        <v>0</v>
      </c>
      <c r="G15" s="80">
        <f>SUM(E15:F15)</f>
        <v>20000</v>
      </c>
      <c r="H15" s="75"/>
      <c r="I15" s="75">
        <f t="shared" si="2"/>
        <v>20000</v>
      </c>
      <c r="J15" s="75"/>
      <c r="K15" s="75">
        <f t="shared" si="3"/>
        <v>20000</v>
      </c>
      <c r="L15" s="75"/>
      <c r="M15" s="75">
        <f t="shared" si="4"/>
        <v>20000</v>
      </c>
      <c r="N15" s="75"/>
      <c r="O15" s="75">
        <f t="shared" si="5"/>
        <v>20000</v>
      </c>
    </row>
    <row r="16" spans="1:15" ht="23.25" customHeight="1" x14ac:dyDescent="0.3">
      <c r="A16" s="14"/>
      <c r="B16" s="15" t="s">
        <v>37</v>
      </c>
      <c r="C16" s="16"/>
      <c r="D16" s="8"/>
      <c r="E16" s="27"/>
      <c r="F16" s="27"/>
      <c r="G16" s="80"/>
      <c r="H16" s="75"/>
      <c r="I16" s="75"/>
      <c r="J16" s="75"/>
      <c r="K16" s="75"/>
      <c r="L16" s="75"/>
      <c r="M16" s="75"/>
      <c r="N16" s="75"/>
      <c r="O16" s="75"/>
    </row>
    <row r="17" spans="1:16" ht="42" customHeight="1" x14ac:dyDescent="0.3">
      <c r="A17" s="14"/>
      <c r="B17" s="15" t="s">
        <v>38</v>
      </c>
      <c r="C17" s="16">
        <v>20000</v>
      </c>
      <c r="D17" s="8"/>
      <c r="E17" s="27">
        <f>SUM(C17:D17)</f>
        <v>20000</v>
      </c>
      <c r="F17" s="27">
        <v>0</v>
      </c>
      <c r="G17" s="80">
        <f>SUM(E17:F17)</f>
        <v>20000</v>
      </c>
      <c r="H17" s="75"/>
      <c r="I17" s="75">
        <f>SUM(G17:H17)</f>
        <v>20000</v>
      </c>
      <c r="J17" s="75"/>
      <c r="K17" s="75">
        <f>SUM(I17:J17)</f>
        <v>20000</v>
      </c>
      <c r="L17" s="75"/>
      <c r="M17" s="75">
        <f>SUM(K17:L17)</f>
        <v>20000</v>
      </c>
      <c r="N17" s="75"/>
      <c r="O17" s="75">
        <f>SUM(M17:N17)</f>
        <v>20000</v>
      </c>
    </row>
    <row r="18" spans="1:16" ht="60" customHeight="1" x14ac:dyDescent="0.3">
      <c r="A18" s="8" t="s">
        <v>7</v>
      </c>
      <c r="B18" s="12" t="s">
        <v>21</v>
      </c>
      <c r="C18" s="17">
        <f>-334.9-20000</f>
        <v>-20334.900000000001</v>
      </c>
      <c r="D18" s="8">
        <v>0</v>
      </c>
      <c r="E18" s="27">
        <f>SUM(C18:D18)</f>
        <v>-20334.900000000001</v>
      </c>
      <c r="F18" s="27">
        <v>-13000</v>
      </c>
      <c r="G18" s="80">
        <f>SUM(E18:F18)</f>
        <v>-33334.9</v>
      </c>
      <c r="H18" s="75"/>
      <c r="I18" s="75">
        <f t="shared" si="2"/>
        <v>-33334.9</v>
      </c>
      <c r="J18" s="75"/>
      <c r="K18" s="75">
        <f t="shared" si="3"/>
        <v>-33334.9</v>
      </c>
      <c r="L18" s="75"/>
      <c r="M18" s="75">
        <f t="shared" si="4"/>
        <v>-33334.9</v>
      </c>
      <c r="N18" s="75"/>
      <c r="O18" s="75">
        <f t="shared" si="5"/>
        <v>-33334.9</v>
      </c>
    </row>
    <row r="19" spans="1:16" ht="22.5" customHeight="1" x14ac:dyDescent="0.3">
      <c r="A19" s="8"/>
      <c r="B19" s="15" t="s">
        <v>37</v>
      </c>
      <c r="C19" s="17"/>
      <c r="D19" s="8"/>
      <c r="E19" s="27"/>
      <c r="F19" s="27"/>
      <c r="G19" s="80"/>
      <c r="H19" s="75"/>
      <c r="I19" s="75"/>
      <c r="J19" s="75"/>
      <c r="K19" s="75"/>
      <c r="L19" s="75"/>
      <c r="M19" s="75"/>
      <c r="N19" s="75"/>
      <c r="O19" s="75"/>
    </row>
    <row r="20" spans="1:16" ht="39.75" customHeight="1" x14ac:dyDescent="0.3">
      <c r="A20" s="8"/>
      <c r="B20" s="15" t="s">
        <v>39</v>
      </c>
      <c r="C20" s="17">
        <v>-20000</v>
      </c>
      <c r="D20" s="8"/>
      <c r="E20" s="27">
        <f>SUM(C20:D20)</f>
        <v>-20000</v>
      </c>
      <c r="F20" s="27"/>
      <c r="G20" s="80">
        <f>SUM(E20:F20)</f>
        <v>-20000</v>
      </c>
      <c r="H20" s="75"/>
      <c r="I20" s="75">
        <f>SUM(G20:H20)</f>
        <v>-20000</v>
      </c>
      <c r="J20" s="75"/>
      <c r="K20" s="75">
        <f>SUM(I20:J20)</f>
        <v>-20000</v>
      </c>
      <c r="L20" s="75"/>
      <c r="M20" s="75">
        <f>SUM(K20:L20)</f>
        <v>-20000</v>
      </c>
      <c r="N20" s="75"/>
      <c r="O20" s="75">
        <f>SUM(M20:N20)</f>
        <v>-20000</v>
      </c>
    </row>
    <row r="21" spans="1:16" s="9" customFormat="1" ht="42" customHeight="1" x14ac:dyDescent="0.3">
      <c r="A21" s="7" t="s">
        <v>12</v>
      </c>
      <c r="B21" s="13" t="s">
        <v>13</v>
      </c>
      <c r="C21" s="76">
        <f>SUM(C22:C23)</f>
        <v>5484.8999999999069</v>
      </c>
      <c r="D21" s="19">
        <f>SUM(D22:D23)</f>
        <v>0</v>
      </c>
      <c r="E21" s="28">
        <f>SUM(C21:D21)</f>
        <v>5484.8999999999069</v>
      </c>
      <c r="F21" s="78">
        <f>SUM(F22:F23)</f>
        <v>10253.754989999994</v>
      </c>
      <c r="G21" s="81">
        <f>SUM(E21:F21)</f>
        <v>15738.654989999901</v>
      </c>
      <c r="H21" s="78">
        <f>SUM(H22:H23)</f>
        <v>0</v>
      </c>
      <c r="I21" s="87">
        <f t="shared" si="2"/>
        <v>15738.654989999901</v>
      </c>
      <c r="J21" s="78">
        <f>SUM(J22:J23)</f>
        <v>0</v>
      </c>
      <c r="K21" s="87">
        <f t="shared" si="3"/>
        <v>15738.654989999901</v>
      </c>
      <c r="L21" s="78">
        <f>SUM(L22:L23)</f>
        <v>0</v>
      </c>
      <c r="M21" s="87">
        <f t="shared" si="4"/>
        <v>15738.654989999901</v>
      </c>
      <c r="N21" s="78">
        <f>SUM(N22:N23)</f>
        <v>0</v>
      </c>
      <c r="O21" s="87">
        <f t="shared" si="5"/>
        <v>15738.654989999901</v>
      </c>
    </row>
    <row r="22" spans="1:16" s="9" customFormat="1" ht="42.75" customHeight="1" x14ac:dyDescent="0.3">
      <c r="A22" s="14" t="s">
        <v>17</v>
      </c>
      <c r="B22" s="15" t="s">
        <v>22</v>
      </c>
      <c r="C22" s="57">
        <f>-(2461965.24852+C12+C15)</f>
        <v>-2636965.2485199999</v>
      </c>
      <c r="D22" s="49">
        <v>-471643.31741999998</v>
      </c>
      <c r="E22" s="27">
        <f>SUM(C22:D22)</f>
        <v>-3108608.5659400001</v>
      </c>
      <c r="F22" s="75">
        <f>-(1184+5949.67478+3268.747+8514.715)</f>
        <v>-18917.136780000001</v>
      </c>
      <c r="G22" s="80">
        <f>SUM(E22:F22)</f>
        <v>-3127525.7027199999</v>
      </c>
      <c r="H22" s="75">
        <f>-169963.3454-70000</f>
        <v>-239963.34539999999</v>
      </c>
      <c r="I22" s="88">
        <f t="shared" si="2"/>
        <v>-3367489.0481199999</v>
      </c>
      <c r="J22" s="75">
        <v>-152781.12099</v>
      </c>
      <c r="K22" s="75">
        <f t="shared" si="3"/>
        <v>-3520270.1691100001</v>
      </c>
      <c r="L22" s="75"/>
      <c r="M22" s="75">
        <f t="shared" si="4"/>
        <v>-3520270.1691100001</v>
      </c>
      <c r="N22" s="75"/>
      <c r="O22" s="75">
        <f t="shared" si="5"/>
        <v>-3520270.1691100001</v>
      </c>
    </row>
    <row r="23" spans="1:16" s="9" customFormat="1" ht="50.25" customHeight="1" x14ac:dyDescent="0.3">
      <c r="A23" s="14" t="s">
        <v>14</v>
      </c>
      <c r="B23" s="15" t="s">
        <v>16</v>
      </c>
      <c r="C23" s="57">
        <f>2532115.24852-C13-C18</f>
        <v>2642450.1485199998</v>
      </c>
      <c r="D23" s="49">
        <v>471643.31741999998</v>
      </c>
      <c r="E23" s="27">
        <f>SUM(C23:D23)</f>
        <v>3114093.4659399996</v>
      </c>
      <c r="F23" s="75">
        <f>1184+17733.13678+11286.00366+651.43353+2776.99828-651.43353-2776.99828-1032.24867+13000-13000+6071.60095-6071.60095-2500+2500</f>
        <v>29170.891769999995</v>
      </c>
      <c r="G23" s="80">
        <f>SUM(E23:F23)</f>
        <v>3143264.3577099997</v>
      </c>
      <c r="H23" s="75">
        <f>169963.3454+70000</f>
        <v>239963.34539999999</v>
      </c>
      <c r="I23" s="88">
        <f t="shared" si="2"/>
        <v>3383227.7031099997</v>
      </c>
      <c r="J23" s="75">
        <v>152781.12099000002</v>
      </c>
      <c r="K23" s="75">
        <f t="shared" si="3"/>
        <v>3536008.8240999999</v>
      </c>
      <c r="L23" s="75"/>
      <c r="M23" s="75">
        <f t="shared" si="4"/>
        <v>3536008.8240999999</v>
      </c>
      <c r="N23" s="75"/>
      <c r="O23" s="75">
        <f t="shared" si="5"/>
        <v>3536008.8240999999</v>
      </c>
    </row>
    <row r="24" spans="1:16" x14ac:dyDescent="0.3">
      <c r="A24" s="8"/>
      <c r="B24" s="10" t="s">
        <v>2</v>
      </c>
      <c r="C24" s="11">
        <f t="shared" ref="C24:I24" si="6">C11+C14+C21</f>
        <v>70149.999999999913</v>
      </c>
      <c r="D24" s="11">
        <f t="shared" si="6"/>
        <v>0</v>
      </c>
      <c r="E24" s="11">
        <f t="shared" si="6"/>
        <v>70149.999999999913</v>
      </c>
      <c r="F24" s="77">
        <f t="shared" si="6"/>
        <v>18286.036419999993</v>
      </c>
      <c r="G24" s="79">
        <f t="shared" si="6"/>
        <v>88436.036419999902</v>
      </c>
      <c r="H24" s="77">
        <f t="shared" si="6"/>
        <v>0</v>
      </c>
      <c r="I24" s="77">
        <f t="shared" si="6"/>
        <v>88436.036419999902</v>
      </c>
      <c r="J24" s="77">
        <f t="shared" ref="J24:O24" si="7">J11+J14+J21</f>
        <v>0</v>
      </c>
      <c r="K24" s="77">
        <f t="shared" si="7"/>
        <v>88436.036419999902</v>
      </c>
      <c r="L24" s="77">
        <f t="shared" si="7"/>
        <v>0</v>
      </c>
      <c r="M24" s="77">
        <f t="shared" si="7"/>
        <v>88436.036419999902</v>
      </c>
      <c r="N24" s="77">
        <f t="shared" si="7"/>
        <v>0</v>
      </c>
      <c r="O24" s="77">
        <f t="shared" si="7"/>
        <v>88436.036419999902</v>
      </c>
      <c r="P24" s="30"/>
    </row>
    <row r="25" spans="1:16" x14ac:dyDescent="0.3">
      <c r="B25" s="39"/>
    </row>
    <row r="26" spans="1:16" ht="33" x14ac:dyDescent="0.45">
      <c r="A26" s="6"/>
      <c r="C26" s="33" t="s">
        <v>28</v>
      </c>
      <c r="E26" s="38"/>
    </row>
    <row r="27" spans="1:16" s="37" customFormat="1" x14ac:dyDescent="0.3">
      <c r="A27" s="34"/>
      <c r="B27" s="47" t="s">
        <v>54</v>
      </c>
      <c r="C27" s="71">
        <f>198359.8-7669.9+90000-57455</f>
        <v>223234.90000000002</v>
      </c>
      <c r="F27" s="48"/>
    </row>
    <row r="28" spans="1:16" x14ac:dyDescent="0.3">
      <c r="B28" s="35" t="s">
        <v>42</v>
      </c>
      <c r="C28" s="58">
        <f>O12</f>
        <v>155000</v>
      </c>
      <c r="F28" s="36"/>
    </row>
    <row r="29" spans="1:16" x14ac:dyDescent="0.3">
      <c r="B29" s="35" t="s">
        <v>43</v>
      </c>
      <c r="C29" s="58">
        <f>O13</f>
        <v>-68967.718569999997</v>
      </c>
      <c r="F29" s="36"/>
    </row>
    <row r="30" spans="1:16" x14ac:dyDescent="0.3">
      <c r="B30" s="35" t="s">
        <v>44</v>
      </c>
      <c r="C30" s="58">
        <f>O15</f>
        <v>20000</v>
      </c>
      <c r="F30" s="36"/>
    </row>
    <row r="31" spans="1:16" x14ac:dyDescent="0.3">
      <c r="B31" s="35" t="s">
        <v>46</v>
      </c>
      <c r="C31" s="58">
        <f>O18</f>
        <v>-33334.9</v>
      </c>
      <c r="F31" s="36"/>
    </row>
    <row r="32" spans="1:16" ht="20.25" x14ac:dyDescent="0.3">
      <c r="B32" s="34" t="s">
        <v>55</v>
      </c>
      <c r="C32" s="59">
        <f>SUM(C27:C31)</f>
        <v>295932.28142999997</v>
      </c>
      <c r="E32" s="37"/>
      <c r="F32" s="32"/>
    </row>
    <row r="33" spans="2:6" x14ac:dyDescent="0.3">
      <c r="B33" s="35" t="s">
        <v>47</v>
      </c>
      <c r="C33" s="58">
        <f>SUM('2025-2026гг'!G13)</f>
        <v>225000</v>
      </c>
      <c r="E33" s="37"/>
      <c r="F33" s="36"/>
    </row>
    <row r="34" spans="2:6" x14ac:dyDescent="0.3">
      <c r="B34" s="35" t="s">
        <v>48</v>
      </c>
      <c r="C34" s="58">
        <f>SUM('2025-2026гг'!G14)</f>
        <v>-155000</v>
      </c>
      <c r="E34" s="37"/>
      <c r="F34" s="36"/>
    </row>
    <row r="35" spans="2:6" x14ac:dyDescent="0.3">
      <c r="B35" s="35" t="s">
        <v>49</v>
      </c>
      <c r="C35" s="58">
        <v>0</v>
      </c>
      <c r="E35" s="37"/>
      <c r="F35" s="36"/>
    </row>
    <row r="36" spans="2:6" x14ac:dyDescent="0.3">
      <c r="B36" s="35" t="s">
        <v>56</v>
      </c>
      <c r="C36" s="58">
        <f>SUM('2025-2026гг'!G17)</f>
        <v>-34692.199999999997</v>
      </c>
      <c r="E36" s="37"/>
      <c r="F36" s="36"/>
    </row>
    <row r="37" spans="2:6" ht="20.25" x14ac:dyDescent="0.3">
      <c r="B37" s="34" t="s">
        <v>50</v>
      </c>
      <c r="C37" s="59">
        <f>SUM(C32:C36)</f>
        <v>331240.08142999996</v>
      </c>
      <c r="E37" s="37"/>
      <c r="F37" s="32"/>
    </row>
    <row r="38" spans="2:6" x14ac:dyDescent="0.3">
      <c r="B38" s="35" t="s">
        <v>57</v>
      </c>
      <c r="C38" s="58">
        <f>SUM('2025-2026гг'!H13)</f>
        <v>285000</v>
      </c>
      <c r="E38" s="37"/>
      <c r="F38" s="36"/>
    </row>
    <row r="39" spans="2:6" x14ac:dyDescent="0.3">
      <c r="B39" s="35" t="s">
        <v>58</v>
      </c>
      <c r="C39" s="58">
        <f>SUM(прил.1!E11)</f>
        <v>-225000</v>
      </c>
      <c r="E39" s="37"/>
      <c r="F39" s="36"/>
    </row>
    <row r="40" spans="2:6" x14ac:dyDescent="0.3">
      <c r="B40" s="35" t="s">
        <v>59</v>
      </c>
      <c r="C40" s="58">
        <v>0</v>
      </c>
      <c r="E40" s="37"/>
      <c r="F40" s="36"/>
    </row>
    <row r="41" spans="2:6" x14ac:dyDescent="0.3">
      <c r="B41" s="35" t="s">
        <v>60</v>
      </c>
      <c r="C41" s="58">
        <f>SUM('2025-2026гг'!H17)</f>
        <v>-27669.9</v>
      </c>
      <c r="E41" s="37"/>
      <c r="F41" s="36"/>
    </row>
    <row r="42" spans="2:6" ht="20.25" x14ac:dyDescent="0.3">
      <c r="B42" s="34" t="s">
        <v>61</v>
      </c>
      <c r="C42" s="59">
        <f>SUM(C37:C41)</f>
        <v>363570.18143</v>
      </c>
      <c r="E42" s="37"/>
      <c r="F42" s="32"/>
    </row>
  </sheetData>
  <mergeCells count="3">
    <mergeCell ref="B1:C1"/>
    <mergeCell ref="B2:C2"/>
    <mergeCell ref="B3:C3"/>
  </mergeCells>
  <phoneticPr fontId="8" type="noConversion"/>
  <pageMargins left="0.74803149606299213" right="0.74803149606299213" top="0.98425196850393704" bottom="0.98425196850393704" header="0.51181102362204722" footer="0.51181102362204722"/>
  <pageSetup paperSize="9" scale="4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6"/>
  <sheetViews>
    <sheetView topLeftCell="A4" zoomScale="89" zoomScaleNormal="89" workbookViewId="0">
      <pane xSplit="2" ySplit="8" topLeftCell="C15" activePane="bottomRight" state="frozen"/>
      <selection activeCell="A4" sqref="A4"/>
      <selection pane="topRight" activeCell="C4" sqref="C4"/>
      <selection pane="bottomLeft" activeCell="A12" sqref="A12"/>
      <selection pane="bottomRight" activeCell="I21" sqref="I21"/>
    </sheetView>
  </sheetViews>
  <sheetFormatPr defaultRowHeight="18.75" x14ac:dyDescent="0.3"/>
  <cols>
    <col min="1" max="1" width="28.5703125" style="2" customWidth="1"/>
    <col min="2" max="2" width="52.28515625" style="2" customWidth="1"/>
    <col min="3" max="3" width="22" style="2" customWidth="1"/>
    <col min="4" max="4" width="21.28515625" style="3" customWidth="1"/>
    <col min="5" max="6" width="18.42578125" style="3" customWidth="1"/>
    <col min="7" max="7" width="21.42578125" style="3" customWidth="1"/>
    <col min="8" max="8" width="20.85546875" style="3" customWidth="1"/>
    <col min="9" max="9" width="23.140625" style="3" customWidth="1"/>
    <col min="10" max="10" width="18.42578125" style="3" customWidth="1"/>
    <col min="11" max="11" width="21.42578125" style="3" customWidth="1"/>
    <col min="12" max="12" width="20.85546875" style="3" customWidth="1"/>
    <col min="13" max="13" width="18.42578125" style="3" customWidth="1"/>
    <col min="14" max="14" width="11.42578125" style="3" bestFit="1" customWidth="1"/>
    <col min="15" max="16384" width="9.140625" style="3"/>
  </cols>
  <sheetData>
    <row r="1" spans="1:14" ht="20.25" x14ac:dyDescent="0.3">
      <c r="B1" s="24" t="s">
        <v>24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4" ht="20.25" x14ac:dyDescent="0.3">
      <c r="B2" s="42" t="s">
        <v>23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14" ht="20.25" x14ac:dyDescent="0.3">
      <c r="B3" s="42" t="s">
        <v>25</v>
      </c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</row>
    <row r="6" spans="1:14" ht="18.75" customHeight="1" x14ac:dyDescent="0.3">
      <c r="A6" s="93" t="s">
        <v>51</v>
      </c>
      <c r="B6" s="94"/>
      <c r="C6" s="94"/>
      <c r="D6" s="94"/>
      <c r="E6" s="94"/>
      <c r="F6" s="94"/>
      <c r="G6" s="94"/>
    </row>
    <row r="7" spans="1:14" x14ac:dyDescent="0.3">
      <c r="A7" s="45"/>
      <c r="B7" s="45"/>
      <c r="C7" s="45"/>
    </row>
    <row r="8" spans="1:14" x14ac:dyDescent="0.3">
      <c r="B8" s="5"/>
    </row>
    <row r="9" spans="1:14" x14ac:dyDescent="0.3">
      <c r="C9" s="3"/>
      <c r="D9" s="22"/>
      <c r="E9" s="22"/>
      <c r="F9" s="22"/>
      <c r="G9" s="22"/>
      <c r="H9" s="22"/>
      <c r="I9" s="22"/>
      <c r="J9" s="22"/>
      <c r="K9" s="22"/>
      <c r="L9" s="22"/>
      <c r="M9" s="22"/>
    </row>
    <row r="10" spans="1:14" ht="24.75" customHeight="1" x14ac:dyDescent="0.3">
      <c r="C10" s="53"/>
      <c r="D10" s="54"/>
      <c r="E10" s="54"/>
      <c r="F10" s="54"/>
      <c r="G10" s="54"/>
      <c r="H10" s="54"/>
      <c r="I10" s="54"/>
      <c r="J10" s="54"/>
      <c r="K10" s="54"/>
      <c r="L10" s="54"/>
      <c r="M10" s="55"/>
    </row>
    <row r="11" spans="1:14" ht="55.5" customHeight="1" x14ac:dyDescent="0.3">
      <c r="A11" s="43" t="s">
        <v>3</v>
      </c>
      <c r="B11" s="44" t="s">
        <v>0</v>
      </c>
      <c r="C11" s="7">
        <v>2025</v>
      </c>
      <c r="D11" s="21">
        <v>2026</v>
      </c>
      <c r="E11" s="56" t="s">
        <v>65</v>
      </c>
      <c r="F11" s="56" t="s">
        <v>65</v>
      </c>
      <c r="G11" s="56" t="s">
        <v>52</v>
      </c>
      <c r="H11" s="56" t="s">
        <v>73</v>
      </c>
      <c r="I11" s="56" t="s">
        <v>72</v>
      </c>
      <c r="J11" s="56" t="s">
        <v>72</v>
      </c>
      <c r="K11" s="56" t="s">
        <v>52</v>
      </c>
      <c r="L11" s="56" t="s">
        <v>73</v>
      </c>
      <c r="M11" s="21"/>
    </row>
    <row r="12" spans="1:14" ht="56.25" customHeight="1" x14ac:dyDescent="0.3">
      <c r="A12" s="21" t="s">
        <v>8</v>
      </c>
      <c r="B12" s="46" t="s">
        <v>9</v>
      </c>
      <c r="C12" s="65">
        <f t="shared" ref="C12:H12" si="0">SUM(C13:C14)</f>
        <v>70000</v>
      </c>
      <c r="D12" s="65">
        <f t="shared" si="0"/>
        <v>60000</v>
      </c>
      <c r="E12" s="65">
        <f t="shared" si="0"/>
        <v>0</v>
      </c>
      <c r="F12" s="65">
        <f t="shared" si="0"/>
        <v>0</v>
      </c>
      <c r="G12" s="65">
        <f t="shared" si="0"/>
        <v>70000</v>
      </c>
      <c r="H12" s="65">
        <f t="shared" si="0"/>
        <v>60000</v>
      </c>
      <c r="I12" s="65">
        <f>SUM(I13:I14)</f>
        <v>0</v>
      </c>
      <c r="J12" s="65">
        <f>SUM(J13:J14)</f>
        <v>0</v>
      </c>
      <c r="K12" s="65">
        <f>SUM(K13:K14)</f>
        <v>70000</v>
      </c>
      <c r="L12" s="65">
        <f>SUM(L13:L14)</f>
        <v>60000</v>
      </c>
      <c r="M12" s="18"/>
    </row>
    <row r="13" spans="1:14" ht="56.25" customHeight="1" x14ac:dyDescent="0.3">
      <c r="A13" s="8" t="s">
        <v>5</v>
      </c>
      <c r="B13" s="12" t="s">
        <v>19</v>
      </c>
      <c r="C13" s="66">
        <f>157000+34692.2+35000-1692.2</f>
        <v>225000</v>
      </c>
      <c r="D13" s="66">
        <f>226692.2+27669.9+34000-3362.1</f>
        <v>285000</v>
      </c>
      <c r="E13" s="66"/>
      <c r="F13" s="66"/>
      <c r="G13" s="66">
        <f>C13+E13</f>
        <v>225000</v>
      </c>
      <c r="H13" s="66">
        <f>D13+F13</f>
        <v>285000</v>
      </c>
      <c r="I13" s="66"/>
      <c r="J13" s="66"/>
      <c r="K13" s="66">
        <f>G13+I13</f>
        <v>225000</v>
      </c>
      <c r="L13" s="66">
        <f>H13+J13</f>
        <v>285000</v>
      </c>
      <c r="M13" s="17"/>
    </row>
    <row r="14" spans="1:14" ht="56.25" customHeight="1" x14ac:dyDescent="0.3">
      <c r="A14" s="8" t="s">
        <v>6</v>
      </c>
      <c r="B14" s="12" t="s">
        <v>15</v>
      </c>
      <c r="C14" s="66">
        <v>-155000</v>
      </c>
      <c r="D14" s="66">
        <v>-225000</v>
      </c>
      <c r="E14" s="66"/>
      <c r="F14" s="66"/>
      <c r="G14" s="66">
        <f>C14+E14</f>
        <v>-155000</v>
      </c>
      <c r="H14" s="66">
        <f>D14+F14</f>
        <v>-225000</v>
      </c>
      <c r="I14" s="66"/>
      <c r="J14" s="66"/>
      <c r="K14" s="66">
        <f>G14+I14</f>
        <v>-155000</v>
      </c>
      <c r="L14" s="66">
        <f>H14+J14</f>
        <v>-225000</v>
      </c>
      <c r="M14" s="17"/>
    </row>
    <row r="15" spans="1:14" ht="55.5" customHeight="1" x14ac:dyDescent="0.3">
      <c r="A15" s="7" t="s">
        <v>10</v>
      </c>
      <c r="B15" s="13" t="s">
        <v>11</v>
      </c>
      <c r="C15" s="67">
        <f t="shared" ref="C15:H15" si="1">SUM(C16:C17)</f>
        <v>-34692.199999999997</v>
      </c>
      <c r="D15" s="67">
        <f t="shared" si="1"/>
        <v>-27669.9</v>
      </c>
      <c r="E15" s="67">
        <f t="shared" si="1"/>
        <v>0</v>
      </c>
      <c r="F15" s="67">
        <f t="shared" si="1"/>
        <v>0</v>
      </c>
      <c r="G15" s="67">
        <f t="shared" si="1"/>
        <v>-34692.199999999997</v>
      </c>
      <c r="H15" s="67">
        <f t="shared" si="1"/>
        <v>-27669.9</v>
      </c>
      <c r="I15" s="67">
        <f>SUM(I16:I17)</f>
        <v>0</v>
      </c>
      <c r="J15" s="67">
        <f>SUM(J16:J17)</f>
        <v>0</v>
      </c>
      <c r="K15" s="67">
        <f>SUM(K16:K17)</f>
        <v>-34692.199999999997</v>
      </c>
      <c r="L15" s="67">
        <f>SUM(L16:L17)</f>
        <v>-27669.9</v>
      </c>
      <c r="M15" s="19"/>
    </row>
    <row r="16" spans="1:14" ht="83.25" customHeight="1" x14ac:dyDescent="0.3">
      <c r="A16" s="14" t="s">
        <v>18</v>
      </c>
      <c r="B16" s="15" t="s">
        <v>20</v>
      </c>
      <c r="C16" s="68">
        <v>0</v>
      </c>
      <c r="D16" s="68">
        <v>0</v>
      </c>
      <c r="E16" s="68"/>
      <c r="F16" s="68"/>
      <c r="G16" s="66">
        <f>C16+E16</f>
        <v>0</v>
      </c>
      <c r="H16" s="66">
        <f>D16+F16</f>
        <v>0</v>
      </c>
      <c r="I16" s="68"/>
      <c r="J16" s="68"/>
      <c r="K16" s="66">
        <f>G16+I16</f>
        <v>0</v>
      </c>
      <c r="L16" s="66">
        <f>H16+J16</f>
        <v>0</v>
      </c>
      <c r="M16" s="16"/>
      <c r="N16" s="52"/>
    </row>
    <row r="17" spans="1:13" ht="75.75" customHeight="1" x14ac:dyDescent="0.3">
      <c r="A17" s="8" t="s">
        <v>7</v>
      </c>
      <c r="B17" s="12" t="s">
        <v>21</v>
      </c>
      <c r="C17" s="66">
        <v>-34692.199999999997</v>
      </c>
      <c r="D17" s="66">
        <v>-27669.9</v>
      </c>
      <c r="E17" s="66"/>
      <c r="F17" s="66"/>
      <c r="G17" s="66">
        <f>C17+E17</f>
        <v>-34692.199999999997</v>
      </c>
      <c r="H17" s="66">
        <f>D17+F17</f>
        <v>-27669.9</v>
      </c>
      <c r="I17" s="66"/>
      <c r="J17" s="66"/>
      <c r="K17" s="66">
        <f>G17+I17</f>
        <v>-34692.199999999997</v>
      </c>
      <c r="L17" s="66">
        <f>H17+J17</f>
        <v>-27669.9</v>
      </c>
      <c r="M17" s="17"/>
    </row>
    <row r="18" spans="1:13" s="9" customFormat="1" ht="42" customHeight="1" x14ac:dyDescent="0.3">
      <c r="A18" s="7" t="s">
        <v>12</v>
      </c>
      <c r="B18" s="13" t="s">
        <v>13</v>
      </c>
      <c r="C18" s="67">
        <f t="shared" ref="C18:H18" si="2">SUM(C19:C20)</f>
        <v>4239.6000000000931</v>
      </c>
      <c r="D18" s="67">
        <f t="shared" si="2"/>
        <v>4957.1999999997206</v>
      </c>
      <c r="E18" s="67">
        <f t="shared" si="2"/>
        <v>5.8207660913467407E-11</v>
      </c>
      <c r="F18" s="67">
        <f t="shared" si="2"/>
        <v>0</v>
      </c>
      <c r="G18" s="67">
        <f t="shared" si="2"/>
        <v>4239.6000000000931</v>
      </c>
      <c r="H18" s="67">
        <f t="shared" si="2"/>
        <v>4957.1999999997206</v>
      </c>
      <c r="I18" s="67">
        <f>SUM(I19:I20)</f>
        <v>8000</v>
      </c>
      <c r="J18" s="67">
        <f>SUM(J19:J20)</f>
        <v>0</v>
      </c>
      <c r="K18" s="67">
        <f>SUM(K19:K20)</f>
        <v>12239.600000000093</v>
      </c>
      <c r="L18" s="67">
        <f>SUM(L19:L20)</f>
        <v>4957.1999999997206</v>
      </c>
      <c r="M18" s="19"/>
    </row>
    <row r="19" spans="1:13" s="9" customFormat="1" ht="42.75" customHeight="1" x14ac:dyDescent="0.3">
      <c r="A19" s="14" t="s">
        <v>17</v>
      </c>
      <c r="B19" s="15" t="s">
        <v>22</v>
      </c>
      <c r="C19" s="69">
        <f>-(2493146.77693+C13+C16)</f>
        <v>-2718146.7769300002</v>
      </c>
      <c r="D19" s="69">
        <f>-(2512433.47475+D13+D16)</f>
        <v>-2797433.4747500001</v>
      </c>
      <c r="E19" s="66">
        <v>-18608.310519999999</v>
      </c>
      <c r="F19" s="66">
        <v>45665.566930000401</v>
      </c>
      <c r="G19" s="69">
        <f>C19+E19</f>
        <v>-2736755.08745</v>
      </c>
      <c r="H19" s="69">
        <f>D19+F19</f>
        <v>-2751767.9078199998</v>
      </c>
      <c r="I19" s="66"/>
      <c r="J19" s="66"/>
      <c r="K19" s="69">
        <f>G19+I19</f>
        <v>-2736755.08745</v>
      </c>
      <c r="L19" s="69">
        <f>H19+J19</f>
        <v>-2751767.9078199998</v>
      </c>
      <c r="M19" s="17"/>
    </row>
    <row r="20" spans="1:13" s="9" customFormat="1" ht="50.25" customHeight="1" x14ac:dyDescent="0.3">
      <c r="A20" s="14" t="s">
        <v>14</v>
      </c>
      <c r="B20" s="15" t="s">
        <v>16</v>
      </c>
      <c r="C20" s="69">
        <f>2532694.17693-C14-C17</f>
        <v>2722386.3769300003</v>
      </c>
      <c r="D20" s="69">
        <f>2549720.77475-D14-D17</f>
        <v>2802390.6747499998</v>
      </c>
      <c r="E20" s="66">
        <v>18608.310520000057</v>
      </c>
      <c r="F20" s="66">
        <v>-45665.566930000437</v>
      </c>
      <c r="G20" s="69">
        <f>C20+E20</f>
        <v>2740994.6874500001</v>
      </c>
      <c r="H20" s="69">
        <f>D20+F20</f>
        <v>2756725.1078199996</v>
      </c>
      <c r="I20" s="66">
        <v>8000</v>
      </c>
      <c r="J20" s="66"/>
      <c r="K20" s="69">
        <f>G20+I20</f>
        <v>2748994.6874500001</v>
      </c>
      <c r="L20" s="69">
        <f>H20+J20</f>
        <v>2756725.1078199996</v>
      </c>
      <c r="M20" s="17"/>
    </row>
    <row r="21" spans="1:13" ht="21.75" customHeight="1" x14ac:dyDescent="0.3">
      <c r="A21" s="8"/>
      <c r="B21" s="10" t="s">
        <v>2</v>
      </c>
      <c r="C21" s="70">
        <f t="shared" ref="C21:H21" si="3">C12+C15+C18</f>
        <v>39547.400000000096</v>
      </c>
      <c r="D21" s="70">
        <f t="shared" si="3"/>
        <v>37287.299999999719</v>
      </c>
      <c r="E21" s="70">
        <f t="shared" si="3"/>
        <v>5.8207660913467407E-11</v>
      </c>
      <c r="F21" s="70">
        <f t="shared" si="3"/>
        <v>0</v>
      </c>
      <c r="G21" s="70">
        <f t="shared" si="3"/>
        <v>39547.400000000096</v>
      </c>
      <c r="H21" s="70">
        <f t="shared" si="3"/>
        <v>37287.299999999719</v>
      </c>
      <c r="I21" s="70">
        <f>I12+I15+I18</f>
        <v>8000</v>
      </c>
      <c r="J21" s="70">
        <f>J12+J15+J18</f>
        <v>0</v>
      </c>
      <c r="K21" s="70">
        <f>K12+K15+K18</f>
        <v>47547.400000000096</v>
      </c>
      <c r="L21" s="70">
        <f>L12+L15+L18</f>
        <v>37287.299999999719</v>
      </c>
      <c r="M21" s="11"/>
    </row>
    <row r="24" spans="1:13" ht="33" x14ac:dyDescent="0.45">
      <c r="A24" s="6"/>
    </row>
    <row r="25" spans="1:13" ht="33" x14ac:dyDescent="0.45">
      <c r="A25" s="6"/>
    </row>
    <row r="26" spans="1:13" ht="33" x14ac:dyDescent="0.45">
      <c r="A26" s="6"/>
    </row>
  </sheetData>
  <mergeCells count="1">
    <mergeCell ref="A6:G6"/>
  </mergeCells>
  <phoneticPr fontId="8" type="noConversion"/>
  <pageMargins left="0.62992125984251968" right="0.43307086614173229" top="0.98425196850393704" bottom="0.98425196850393704" header="0.51181102362204722" footer="0.51181102362204722"/>
  <pageSetup paperSize="9" scale="5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"/>
  <sheetViews>
    <sheetView tabSelected="1" zoomScale="75" zoomScaleNormal="75" workbookViewId="0">
      <selection activeCell="I9" sqref="I9"/>
    </sheetView>
  </sheetViews>
  <sheetFormatPr defaultRowHeight="18.75" x14ac:dyDescent="0.3"/>
  <cols>
    <col min="1" max="1" width="29.28515625" style="2" customWidth="1"/>
    <col min="2" max="2" width="75" style="2" customWidth="1"/>
    <col min="3" max="3" width="22.42578125" style="2" customWidth="1"/>
    <col min="4" max="4" width="19.85546875" style="29" customWidth="1"/>
    <col min="5" max="5" width="20.140625" style="29" customWidth="1"/>
    <col min="6" max="9" width="9.140625" style="3"/>
    <col min="10" max="10" width="10.140625" style="3" customWidth="1"/>
    <col min="11" max="11" width="9.140625" style="3"/>
    <col min="12" max="12" width="23.28515625" style="3" customWidth="1"/>
    <col min="13" max="13" width="9.140625" style="3"/>
    <col min="14" max="14" width="22.140625" style="3" customWidth="1"/>
    <col min="15" max="16384" width="9.140625" style="3"/>
  </cols>
  <sheetData>
    <row r="1" spans="1:14" x14ac:dyDescent="0.3">
      <c r="B1" s="31"/>
      <c r="E1" s="31" t="s">
        <v>69</v>
      </c>
    </row>
    <row r="2" spans="1:14" x14ac:dyDescent="0.3">
      <c r="B2" s="72"/>
      <c r="D2" s="31"/>
      <c r="E2" s="31" t="s">
        <v>68</v>
      </c>
      <c r="H2" s="4"/>
    </row>
    <row r="3" spans="1:14" x14ac:dyDescent="0.3">
      <c r="B3" s="86"/>
      <c r="E3" s="86" t="s">
        <v>66</v>
      </c>
      <c r="H3" s="4"/>
    </row>
    <row r="5" spans="1:14" ht="18.75" customHeight="1" x14ac:dyDescent="0.3">
      <c r="A5" s="95" t="s">
        <v>71</v>
      </c>
      <c r="B5" s="95"/>
      <c r="C5" s="95"/>
      <c r="D5" s="95"/>
      <c r="E5" s="95"/>
    </row>
    <row r="6" spans="1:14" ht="35.25" customHeight="1" x14ac:dyDescent="0.3">
      <c r="A6" s="90"/>
      <c r="B6" s="89"/>
      <c r="C6" s="89"/>
      <c r="D6" s="90"/>
      <c r="E6" s="90"/>
    </row>
    <row r="7" spans="1:14" x14ac:dyDescent="0.3">
      <c r="E7" s="22" t="s">
        <v>1</v>
      </c>
    </row>
    <row r="8" spans="1:14" ht="36" customHeight="1" x14ac:dyDescent="0.3">
      <c r="A8" s="7" t="s">
        <v>3</v>
      </c>
      <c r="B8" s="7" t="s">
        <v>0</v>
      </c>
      <c r="C8" s="51" t="s">
        <v>62</v>
      </c>
      <c r="D8" s="50" t="s">
        <v>53</v>
      </c>
      <c r="E8" s="51" t="s">
        <v>63</v>
      </c>
    </row>
    <row r="9" spans="1:14" ht="48" customHeight="1" x14ac:dyDescent="0.3">
      <c r="A9" s="7" t="s">
        <v>8</v>
      </c>
      <c r="B9" s="13" t="s">
        <v>9</v>
      </c>
      <c r="C9" s="73">
        <f>'2024'!K11</f>
        <v>86032.281430000003</v>
      </c>
      <c r="D9" s="82">
        <f>'2025-2026гг'!K12</f>
        <v>70000</v>
      </c>
      <c r="E9" s="73">
        <f>'2025-2026гг'!H12</f>
        <v>60000</v>
      </c>
    </row>
    <row r="10" spans="1:14" ht="45.75" customHeight="1" x14ac:dyDescent="0.3">
      <c r="A10" s="8" t="s">
        <v>5</v>
      </c>
      <c r="B10" s="15" t="s">
        <v>19</v>
      </c>
      <c r="C10" s="84">
        <f>'2024'!K12</f>
        <v>155000</v>
      </c>
      <c r="D10" s="85">
        <f>'2025-2026гг'!K13</f>
        <v>225000</v>
      </c>
      <c r="E10" s="84">
        <f>'2025-2026гг'!H13</f>
        <v>285000</v>
      </c>
      <c r="J10" s="61"/>
      <c r="K10" s="61"/>
      <c r="L10" s="61"/>
      <c r="M10" s="61"/>
      <c r="N10" s="61"/>
    </row>
    <row r="11" spans="1:14" ht="45" customHeight="1" x14ac:dyDescent="0.3">
      <c r="A11" s="8" t="s">
        <v>6</v>
      </c>
      <c r="B11" s="15" t="s">
        <v>15</v>
      </c>
      <c r="C11" s="84">
        <f>'2024'!K13</f>
        <v>-68967.718569999997</v>
      </c>
      <c r="D11" s="85">
        <f>'2025-2026гг'!K14</f>
        <v>-155000</v>
      </c>
      <c r="E11" s="84">
        <f>'2025-2026гг'!H14</f>
        <v>-225000</v>
      </c>
      <c r="K11" s="61"/>
      <c r="L11" s="62"/>
      <c r="M11" s="38"/>
      <c r="N11" s="63"/>
    </row>
    <row r="12" spans="1:14" ht="39.75" customHeight="1" x14ac:dyDescent="0.3">
      <c r="A12" s="7" t="s">
        <v>10</v>
      </c>
      <c r="B12" s="13" t="s">
        <v>11</v>
      </c>
      <c r="C12" s="73">
        <f>'2024'!K14</f>
        <v>-13334.900000000001</v>
      </c>
      <c r="D12" s="82">
        <f>'2025-2026гг'!K15</f>
        <v>-34692.199999999997</v>
      </c>
      <c r="E12" s="73">
        <f>'2025-2026гг'!H15</f>
        <v>-27669.9</v>
      </c>
      <c r="K12" s="61"/>
      <c r="L12" s="62"/>
      <c r="M12" s="38"/>
      <c r="N12" s="63"/>
    </row>
    <row r="13" spans="1:14" ht="54.75" customHeight="1" x14ac:dyDescent="0.3">
      <c r="A13" s="14" t="s">
        <v>32</v>
      </c>
      <c r="B13" s="15" t="s">
        <v>20</v>
      </c>
      <c r="C13" s="84">
        <f>'2024'!K15</f>
        <v>20000</v>
      </c>
      <c r="D13" s="85">
        <f>'2025-2026гг'!K16</f>
        <v>0</v>
      </c>
      <c r="E13" s="84">
        <f>'2025-2026гг'!H16</f>
        <v>0</v>
      </c>
      <c r="K13" s="61"/>
      <c r="L13" s="62"/>
      <c r="M13" s="38"/>
      <c r="N13" s="63"/>
    </row>
    <row r="14" spans="1:14" ht="30.75" customHeight="1" x14ac:dyDescent="0.3">
      <c r="A14" s="26"/>
      <c r="B14" s="15" t="s">
        <v>37</v>
      </c>
      <c r="C14" s="84"/>
      <c r="D14" s="85"/>
      <c r="E14" s="84"/>
    </row>
    <row r="15" spans="1:14" ht="42" customHeight="1" x14ac:dyDescent="0.3">
      <c r="A15" s="14" t="s">
        <v>32</v>
      </c>
      <c r="B15" s="64" t="s">
        <v>40</v>
      </c>
      <c r="C15" s="84">
        <f>'2024'!K17</f>
        <v>20000</v>
      </c>
      <c r="D15" s="85">
        <f>'2025-2026гг'!K18</f>
        <v>12239.600000000093</v>
      </c>
      <c r="E15" s="84">
        <v>0</v>
      </c>
      <c r="J15" s="60"/>
    </row>
    <row r="16" spans="1:14" ht="58.5" customHeight="1" x14ac:dyDescent="0.3">
      <c r="A16" s="14" t="s">
        <v>31</v>
      </c>
      <c r="B16" s="64" t="s">
        <v>21</v>
      </c>
      <c r="C16" s="84">
        <f>'2024'!K18</f>
        <v>-33334.9</v>
      </c>
      <c r="D16" s="85">
        <f>'2025-2026гг'!K19</f>
        <v>-2736755.08745</v>
      </c>
      <c r="E16" s="84">
        <f>'2025-2026гг'!H17</f>
        <v>-27669.9</v>
      </c>
      <c r="J16" s="60"/>
    </row>
    <row r="17" spans="1:10" ht="28.5" customHeight="1" x14ac:dyDescent="0.3">
      <c r="A17" s="14"/>
      <c r="B17" s="64" t="s">
        <v>37</v>
      </c>
      <c r="C17" s="84"/>
      <c r="D17" s="85"/>
      <c r="E17" s="84"/>
    </row>
    <row r="18" spans="1:10" ht="43.5" customHeight="1" x14ac:dyDescent="0.3">
      <c r="A18" s="14" t="s">
        <v>31</v>
      </c>
      <c r="B18" s="64" t="s">
        <v>41</v>
      </c>
      <c r="C18" s="84">
        <f>'2024'!K20</f>
        <v>-20000</v>
      </c>
      <c r="D18" s="85">
        <v>0</v>
      </c>
      <c r="E18" s="84">
        <v>0</v>
      </c>
      <c r="J18" s="60"/>
    </row>
    <row r="19" spans="1:10" s="9" customFormat="1" ht="41.25" customHeight="1" x14ac:dyDescent="0.3">
      <c r="A19" s="7" t="s">
        <v>12</v>
      </c>
      <c r="B19" s="13" t="s">
        <v>13</v>
      </c>
      <c r="C19" s="73">
        <f>'2024'!K21-0.1</f>
        <v>15738.5549899999</v>
      </c>
      <c r="D19" s="82">
        <f>'2025-2026гг'!K18</f>
        <v>12239.600000000093</v>
      </c>
      <c r="E19" s="73">
        <f>'2025-2026гг'!H18</f>
        <v>4957.1999999997206</v>
      </c>
    </row>
    <row r="20" spans="1:10" s="9" customFormat="1" ht="46.5" customHeight="1" x14ac:dyDescent="0.3">
      <c r="A20" s="14" t="s">
        <v>17</v>
      </c>
      <c r="B20" s="15" t="s">
        <v>22</v>
      </c>
      <c r="C20" s="74">
        <f>'2024'!K22</f>
        <v>-3520270.1691100001</v>
      </c>
      <c r="D20" s="83">
        <f>'2025-2026гг'!K19</f>
        <v>-2736755.08745</v>
      </c>
      <c r="E20" s="74">
        <f>'2025-2026гг'!H19</f>
        <v>-2751767.9078199998</v>
      </c>
    </row>
    <row r="21" spans="1:10" s="9" customFormat="1" ht="52.5" customHeight="1" x14ac:dyDescent="0.3">
      <c r="A21" s="14" t="s">
        <v>14</v>
      </c>
      <c r="B21" s="15" t="s">
        <v>16</v>
      </c>
      <c r="C21" s="74">
        <f>'2024'!K23</f>
        <v>3536008.8240999999</v>
      </c>
      <c r="D21" s="83">
        <f>'2025-2026гг'!K20</f>
        <v>2748994.6874500001</v>
      </c>
      <c r="E21" s="74">
        <f>'2025-2026гг'!H20</f>
        <v>2756725.1078199996</v>
      </c>
    </row>
    <row r="22" spans="1:10" ht="22.5" customHeight="1" x14ac:dyDescent="0.3">
      <c r="A22" s="8"/>
      <c r="B22" s="10" t="s">
        <v>2</v>
      </c>
      <c r="C22" s="73">
        <f>'2024'!K24</f>
        <v>88436.036419999902</v>
      </c>
      <c r="D22" s="82">
        <f>'2025-2026гг'!K21</f>
        <v>47547.400000000096</v>
      </c>
      <c r="E22" s="73">
        <f>'2025-2026гг'!H21</f>
        <v>37287.299999999719</v>
      </c>
    </row>
    <row r="25" spans="1:10" ht="20.25" x14ac:dyDescent="0.3">
      <c r="A25" s="23"/>
      <c r="B25" s="24"/>
      <c r="C25" s="24"/>
    </row>
    <row r="26" spans="1:10" ht="20.25" x14ac:dyDescent="0.3">
      <c r="A26" s="23"/>
      <c r="B26" s="24"/>
      <c r="C26" s="24"/>
    </row>
    <row r="29" spans="1:10" ht="33" x14ac:dyDescent="0.45">
      <c r="A29" s="6"/>
    </row>
    <row r="30" spans="1:10" ht="33" x14ac:dyDescent="0.45">
      <c r="A30" s="6"/>
    </row>
    <row r="31" spans="1:10" ht="33" x14ac:dyDescent="0.45">
      <c r="A31" s="6"/>
    </row>
  </sheetData>
  <mergeCells count="1">
    <mergeCell ref="A5:E5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opLeftCell="A4" zoomScaleNormal="100" workbookViewId="0">
      <selection activeCell="C20" sqref="C20"/>
    </sheetView>
  </sheetViews>
  <sheetFormatPr defaultRowHeight="18.75" x14ac:dyDescent="0.3"/>
  <cols>
    <col min="1" max="1" width="28.5703125" style="2" customWidth="1"/>
    <col min="2" max="2" width="75" style="2" customWidth="1"/>
    <col min="3" max="3" width="22" style="2" customWidth="1"/>
    <col min="4" max="4" width="18.42578125" style="3" customWidth="1"/>
    <col min="5" max="16384" width="9.140625" style="3"/>
  </cols>
  <sheetData>
    <row r="1" spans="1:4" x14ac:dyDescent="0.3">
      <c r="B1" s="102" t="s">
        <v>30</v>
      </c>
      <c r="C1" s="102"/>
      <c r="D1" s="102"/>
    </row>
    <row r="2" spans="1:4" x14ac:dyDescent="0.3">
      <c r="B2" s="102" t="s">
        <v>27</v>
      </c>
      <c r="C2" s="102"/>
      <c r="D2" s="102"/>
    </row>
    <row r="3" spans="1:4" x14ac:dyDescent="0.3">
      <c r="B3" s="102" t="s">
        <v>35</v>
      </c>
      <c r="C3" s="102"/>
      <c r="D3" s="102"/>
    </row>
    <row r="4" spans="1:4" x14ac:dyDescent="0.3">
      <c r="B4" s="31"/>
      <c r="C4" s="31"/>
      <c r="D4" s="31"/>
    </row>
    <row r="5" spans="1:4" ht="20.25" customHeight="1" x14ac:dyDescent="0.3">
      <c r="B5" s="102"/>
      <c r="C5" s="102"/>
      <c r="D5" s="102"/>
    </row>
    <row r="6" spans="1:4" ht="20.25" customHeight="1" x14ac:dyDescent="0.3">
      <c r="B6" s="102"/>
      <c r="C6" s="102"/>
      <c r="D6" s="102"/>
    </row>
    <row r="7" spans="1:4" ht="20.25" customHeight="1" x14ac:dyDescent="0.3">
      <c r="B7" s="103"/>
      <c r="C7" s="103"/>
      <c r="D7" s="103"/>
    </row>
    <row r="10" spans="1:4" ht="18.75" customHeight="1" x14ac:dyDescent="0.3">
      <c r="A10" s="93" t="s">
        <v>36</v>
      </c>
      <c r="B10" s="93"/>
      <c r="C10" s="93"/>
    </row>
    <row r="11" spans="1:4" x14ac:dyDescent="0.3">
      <c r="A11" s="93"/>
      <c r="B11" s="93"/>
      <c r="C11" s="93"/>
    </row>
    <row r="12" spans="1:4" x14ac:dyDescent="0.3">
      <c r="B12" s="5"/>
    </row>
    <row r="13" spans="1:4" x14ac:dyDescent="0.3">
      <c r="C13" s="3"/>
      <c r="D13" s="22"/>
    </row>
    <row r="14" spans="1:4" ht="24.75" customHeight="1" x14ac:dyDescent="0.3">
      <c r="A14" s="96" t="s">
        <v>3</v>
      </c>
      <c r="B14" s="98" t="s">
        <v>0</v>
      </c>
      <c r="C14" s="100" t="s">
        <v>4</v>
      </c>
      <c r="D14" s="101"/>
    </row>
    <row r="15" spans="1:4" ht="25.5" customHeight="1" x14ac:dyDescent="0.3">
      <c r="A15" s="97"/>
      <c r="B15" s="99"/>
      <c r="C15" s="7" t="s">
        <v>33</v>
      </c>
      <c r="D15" s="21" t="s">
        <v>34</v>
      </c>
    </row>
    <row r="16" spans="1:4" ht="45" customHeight="1" x14ac:dyDescent="0.3">
      <c r="A16" s="7" t="s">
        <v>8</v>
      </c>
      <c r="B16" s="13" t="s">
        <v>9</v>
      </c>
      <c r="C16" s="20">
        <f>'2025-2026гг'!G12</f>
        <v>70000</v>
      </c>
      <c r="D16" s="20" t="e">
        <f>IF('2025-2026гг'!D12=0,0,'2025-2026гг'!#REF!)</f>
        <v>#REF!</v>
      </c>
    </row>
    <row r="17" spans="1:4" ht="45" customHeight="1" x14ac:dyDescent="0.3">
      <c r="A17" s="8" t="s">
        <v>5</v>
      </c>
      <c r="B17" s="12" t="s">
        <v>19</v>
      </c>
      <c r="C17" s="20">
        <f>'2025-2026гг'!G13</f>
        <v>225000</v>
      </c>
      <c r="D17" s="20" t="e">
        <f>IF('2025-2026гг'!D13=0,0,'2025-2026гг'!#REF!)</f>
        <v>#REF!</v>
      </c>
    </row>
    <row r="18" spans="1:4" ht="45" customHeight="1" x14ac:dyDescent="0.3">
      <c r="A18" s="8" t="s">
        <v>6</v>
      </c>
      <c r="B18" s="12" t="s">
        <v>15</v>
      </c>
      <c r="C18" s="20">
        <f>'2025-2026гг'!G14</f>
        <v>-155000</v>
      </c>
      <c r="D18" s="20" t="e">
        <f>IF('2025-2026гг'!D14=0,0,'2025-2026гг'!#REF!)</f>
        <v>#REF!</v>
      </c>
    </row>
    <row r="19" spans="1:4" ht="45" customHeight="1" x14ac:dyDescent="0.3">
      <c r="A19" s="7" t="s">
        <v>10</v>
      </c>
      <c r="B19" s="13" t="s">
        <v>11</v>
      </c>
      <c r="C19" s="20">
        <f>'2025-2026гг'!G15</f>
        <v>-34692.199999999997</v>
      </c>
      <c r="D19" s="20" t="e">
        <f>IF('2025-2026гг'!D15=0,0,'2025-2026гг'!#REF!)</f>
        <v>#REF!</v>
      </c>
    </row>
    <row r="20" spans="1:4" ht="54" customHeight="1" x14ac:dyDescent="0.3">
      <c r="A20" s="14" t="s">
        <v>18</v>
      </c>
      <c r="B20" s="15" t="s">
        <v>20</v>
      </c>
      <c r="C20" s="20">
        <f>'2025-2026гг'!G16</f>
        <v>0</v>
      </c>
      <c r="D20" s="20">
        <f>IF('2025-2026гг'!D16=0,0,'2025-2026гг'!#REF!)</f>
        <v>0</v>
      </c>
    </row>
    <row r="21" spans="1:4" ht="56.25" customHeight="1" x14ac:dyDescent="0.3">
      <c r="A21" s="8" t="s">
        <v>7</v>
      </c>
      <c r="B21" s="12" t="s">
        <v>21</v>
      </c>
      <c r="C21" s="20">
        <f>'2025-2026гг'!G17</f>
        <v>-34692.199999999997</v>
      </c>
      <c r="D21" s="20" t="e">
        <f>IF('2025-2026гг'!D17=0,0,'2025-2026гг'!#REF!)</f>
        <v>#REF!</v>
      </c>
    </row>
    <row r="22" spans="1:4" s="9" customFormat="1" ht="43.5" customHeight="1" x14ac:dyDescent="0.3">
      <c r="A22" s="7" t="s">
        <v>12</v>
      </c>
      <c r="B22" s="13" t="s">
        <v>13</v>
      </c>
      <c r="C22" s="20" t="e">
        <f>IF('2025-2026гг'!C18=0,0,'2025-2026гг'!#REF!)</f>
        <v>#REF!</v>
      </c>
      <c r="D22" s="20" t="e">
        <f>IF('2025-2026гг'!D18=0,0,'2025-2026гг'!#REF!)</f>
        <v>#REF!</v>
      </c>
    </row>
    <row r="23" spans="1:4" s="9" customFormat="1" ht="42.75" customHeight="1" x14ac:dyDescent="0.3">
      <c r="A23" s="14" t="s">
        <v>17</v>
      </c>
      <c r="B23" s="15" t="s">
        <v>22</v>
      </c>
      <c r="C23" s="20" t="e">
        <f>IF('2025-2026гг'!C19=0,0,'2025-2026гг'!#REF!)</f>
        <v>#REF!</v>
      </c>
      <c r="D23" s="20" t="e">
        <f>IF('2025-2026гг'!D19=0,0,'2025-2026гг'!#REF!)</f>
        <v>#REF!</v>
      </c>
    </row>
    <row r="24" spans="1:4" s="9" customFormat="1" ht="40.5" customHeight="1" x14ac:dyDescent="0.3">
      <c r="A24" s="14" t="s">
        <v>14</v>
      </c>
      <c r="B24" s="15" t="s">
        <v>16</v>
      </c>
      <c r="C24" s="20" t="e">
        <f>IF('2025-2026гг'!C20=0,0,'2025-2026гг'!#REF!)</f>
        <v>#REF!</v>
      </c>
      <c r="D24" s="20" t="e">
        <f>IF('2025-2026гг'!D20=0,0,'2025-2026гг'!#REF!)</f>
        <v>#REF!</v>
      </c>
    </row>
    <row r="25" spans="1:4" ht="19.5" customHeight="1" x14ac:dyDescent="0.3">
      <c r="A25" s="8"/>
      <c r="B25" s="10" t="s">
        <v>2</v>
      </c>
      <c r="C25" s="20" t="e">
        <f>IF('2025-2026гг'!C21=0,0,'2025-2026гг'!#REF!)</f>
        <v>#REF!</v>
      </c>
      <c r="D25" s="20" t="e">
        <f>IF('2025-2026гг'!D21=0,0,'2025-2026гг'!#REF!)</f>
        <v>#REF!</v>
      </c>
    </row>
    <row r="28" spans="1:4" ht="20.25" x14ac:dyDescent="0.3">
      <c r="A28" s="23"/>
      <c r="B28" s="24"/>
      <c r="C28" s="24"/>
    </row>
    <row r="29" spans="1:4" ht="20.25" x14ac:dyDescent="0.3">
      <c r="A29" s="23"/>
      <c r="B29" s="24"/>
      <c r="C29" s="24"/>
    </row>
    <row r="32" spans="1:4" ht="33" x14ac:dyDescent="0.45">
      <c r="A32" s="6"/>
    </row>
    <row r="33" spans="1:1" ht="33" x14ac:dyDescent="0.45">
      <c r="A33" s="6"/>
    </row>
    <row r="34" spans="1:1" ht="33" x14ac:dyDescent="0.45">
      <c r="A34" s="6"/>
    </row>
  </sheetData>
  <mergeCells count="10">
    <mergeCell ref="A10:C11"/>
    <mergeCell ref="A14:A15"/>
    <mergeCell ref="B14:B15"/>
    <mergeCell ref="C14:D14"/>
    <mergeCell ref="B1:D1"/>
    <mergeCell ref="B2:D2"/>
    <mergeCell ref="B3:D3"/>
    <mergeCell ref="B5:D5"/>
    <mergeCell ref="B6:D6"/>
    <mergeCell ref="B7:D7"/>
  </mergeCells>
  <pageMargins left="0.70866141732283472" right="0.70866141732283472" top="0.74803149606299213" bottom="0.74803149606299213" header="0.31496062992125984" footer="0.31496062992125984"/>
  <pageSetup paperSize="9" scale="6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2024</vt:lpstr>
      <vt:lpstr>2025-2026гг</vt:lpstr>
      <vt:lpstr>прил.1</vt:lpstr>
      <vt:lpstr>для решения 19-20гг</vt:lpstr>
      <vt:lpstr>прил.1!Область_печати</vt:lpstr>
    </vt:vector>
  </TitlesOfParts>
  <Company>Министерство финансов УР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Круткина</dc:creator>
  <cp:lastModifiedBy>Druzhinina</cp:lastModifiedBy>
  <cp:lastPrinted>2024-05-14T11:46:27Z</cp:lastPrinted>
  <dcterms:created xsi:type="dcterms:W3CDTF">2001-01-31T09:42:12Z</dcterms:created>
  <dcterms:modified xsi:type="dcterms:W3CDTF">2024-10-01T11:28:53Z</dcterms:modified>
</cp:coreProperties>
</file>