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20" yWindow="285" windowWidth="15120" windowHeight="7830"/>
  </bookViews>
  <sheets>
    <sheet name="2020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N21" i="1"/>
  <c r="M21"/>
  <c r="K11"/>
  <c r="I11"/>
  <c r="G11"/>
  <c r="E11"/>
  <c r="E12"/>
  <c r="G12" s="1"/>
  <c r="I12" s="1"/>
  <c r="K12" s="1"/>
  <c r="N27" l="1"/>
  <c r="M27"/>
  <c r="F15"/>
  <c r="E15"/>
  <c r="G15" s="1"/>
  <c r="I15" s="1"/>
  <c r="K15" s="1"/>
  <c r="G19" l="1"/>
  <c r="I19" s="1"/>
  <c r="K19" s="1"/>
  <c r="L27" l="1"/>
  <c r="J26"/>
  <c r="J25"/>
  <c r="J27" l="1"/>
  <c r="L21"/>
  <c r="J21"/>
  <c r="H21"/>
  <c r="H23"/>
  <c r="H27" s="1"/>
  <c r="F16" l="1"/>
  <c r="F23"/>
  <c r="F27" s="1"/>
  <c r="F21" l="1"/>
  <c r="E18"/>
  <c r="G18" s="1"/>
  <c r="I18" s="1"/>
  <c r="K18" s="1"/>
  <c r="D21" l="1"/>
  <c r="C21"/>
  <c r="E26"/>
  <c r="G26" s="1"/>
  <c r="I26" s="1"/>
  <c r="K26" s="1"/>
  <c r="D27"/>
  <c r="E25"/>
  <c r="G25" s="1"/>
  <c r="I25" s="1"/>
  <c r="K25" s="1"/>
  <c r="E24"/>
  <c r="G24" s="1"/>
  <c r="I24" s="1"/>
  <c r="K24" s="1"/>
  <c r="M24" s="1"/>
  <c r="E23"/>
  <c r="G23" s="1"/>
  <c r="I23" s="1"/>
  <c r="K23" s="1"/>
  <c r="E16"/>
  <c r="G16" s="1"/>
  <c r="I16" s="1"/>
  <c r="K16" s="1"/>
  <c r="E13"/>
  <c r="G13" s="1"/>
  <c r="I13" s="1"/>
  <c r="K13" s="1"/>
  <c r="E21" l="1"/>
  <c r="G21" s="1"/>
  <c r="I21" s="1"/>
  <c r="K21" s="1"/>
  <c r="C27"/>
  <c r="E27" s="1"/>
  <c r="G27" s="1"/>
  <c r="I27" s="1"/>
  <c r="K27" s="1"/>
</calcChain>
</file>

<file path=xl/sharedStrings.xml><?xml version="1.0" encoding="utf-8"?>
<sst xmlns="http://schemas.openxmlformats.org/spreadsheetml/2006/main" count="43" uniqueCount="35">
  <si>
    <t>Наименование</t>
  </si>
  <si>
    <t>Источники образования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</si>
  <si>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бюджеты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</si>
  <si>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</si>
  <si>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Всего доходов</t>
  </si>
  <si>
    <t>Расходы</t>
  </si>
  <si>
    <t>Проектирование, строительство, реконструкция, капитальный ремонт, ремонт автомобильных дорог общего пользования и искусственных сооружений на них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</si>
  <si>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города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</si>
  <si>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</si>
  <si>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Всего расходов</t>
  </si>
  <si>
    <t>№ п/п</t>
  </si>
  <si>
    <t>Сумма                    на 2020 год</t>
  </si>
  <si>
    <t>Прочие субсидии бюджетам городских округов</t>
  </si>
  <si>
    <t>в решение</t>
  </si>
  <si>
    <t>поправки          март</t>
  </si>
  <si>
    <t>Субсидии бюджетам городских округов на реализацию программ формирования современной городской среды</t>
  </si>
  <si>
    <t>Проектирование, 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</si>
  <si>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поправки май </t>
  </si>
  <si>
    <t xml:space="preserve">Субсидии бюджетам городских округов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 </t>
  </si>
  <si>
    <t>поправки июнь</t>
  </si>
  <si>
    <t>поправки ноябрь</t>
  </si>
  <si>
    <t>поправки декабрь</t>
  </si>
  <si>
    <t>Исполнение</t>
  </si>
  <si>
    <t>Уточненный план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</si>
  <si>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дороги"</t>
  </si>
  <si>
    <t>Остатки на 01.01.2024 года</t>
  </si>
  <si>
    <t>Прочие межбюджетные трансферты бюджетам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</si>
  <si>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</si>
  <si>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бюджета Удмуртской Республики</t>
  </si>
  <si>
    <t>Приложение 7</t>
  </si>
  <si>
    <t>к Решению Сарапульской городской Думы</t>
  </si>
  <si>
    <t>от "________" _____________2024г. №_______</t>
  </si>
  <si>
    <t>Отчет об использовании бюджетных ассигнований муниципального дорожного фонда муниципального образования «Город Сарапул» за 2024 год</t>
  </si>
  <si>
    <t>Единица измерения: руб.</t>
  </si>
  <si>
    <t>Остатки на 01.01.2025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</si>
</sst>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0000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7" fillId="0" borderId="2">
      <alignment vertical="top" wrapText="1"/>
    </xf>
    <xf numFmtId="0" fontId="5" fillId="0" borderId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4" fontId="2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6" fillId="0" borderId="1" xfId="0" applyFont="1" applyBorder="1"/>
    <xf numFmtId="4" fontId="0" fillId="0" borderId="1" xfId="0" applyNumberFormat="1" applyBorder="1"/>
    <xf numFmtId="164" fontId="6" fillId="2" borderId="1" xfId="3" applyNumberFormat="1" applyFont="1" applyFill="1" applyBorder="1" applyAlignment="1">
      <alignment wrapText="1"/>
    </xf>
    <xf numFmtId="164" fontId="8" fillId="0" borderId="1" xfId="0" applyNumberFormat="1" applyFont="1" applyBorder="1" applyAlignment="1">
      <alignment wrapText="1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wrapText="1"/>
    </xf>
    <xf numFmtId="43" fontId="0" fillId="0" borderId="0" xfId="5" applyFont="1"/>
    <xf numFmtId="43" fontId="0" fillId="0" borderId="0" xfId="0" applyNumberFormat="1"/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0" fillId="2" borderId="0" xfId="0" applyNumberFormat="1" applyFill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4" fontId="0" fillId="0" borderId="0" xfId="0" applyNumberFormat="1" applyBorder="1"/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4" fontId="9" fillId="2" borderId="1" xfId="0" applyNumberFormat="1" applyFont="1" applyFill="1" applyBorder="1" applyAlignment="1">
      <alignment horizontal="center" vertical="center"/>
    </xf>
  </cellXfs>
  <cellStyles count="6">
    <cellStyle name="xl40" xfId="2"/>
    <cellStyle name="Обычный" xfId="0" builtinId="0"/>
    <cellStyle name="Обычный 2" xfId="1"/>
    <cellStyle name="Обычный_Лист1" xfId="3"/>
    <cellStyle name="Финансовый" xfId="5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tabSelected="1" workbookViewId="0">
      <pane xSplit="2" ySplit="8" topLeftCell="M15" activePane="bottomRight" state="frozen"/>
      <selection pane="topRight" activeCell="C1" sqref="C1"/>
      <selection pane="bottomLeft" activeCell="A6" sqref="A6"/>
      <selection pane="bottomRight" activeCell="P20" sqref="P20"/>
    </sheetView>
  </sheetViews>
  <sheetFormatPr defaultRowHeight="15"/>
  <cols>
    <col min="2" max="2" width="60.85546875" customWidth="1"/>
    <col min="3" max="3" width="16.85546875" hidden="1" customWidth="1"/>
    <col min="4" max="4" width="15.28515625" hidden="1" customWidth="1"/>
    <col min="5" max="5" width="15.42578125" hidden="1" customWidth="1"/>
    <col min="6" max="6" width="13.42578125" hidden="1" customWidth="1"/>
    <col min="7" max="7" width="17.28515625" hidden="1" customWidth="1"/>
    <col min="8" max="8" width="15.28515625" hidden="1" customWidth="1"/>
    <col min="9" max="9" width="17.5703125" hidden="1" customWidth="1"/>
    <col min="10" max="10" width="16.85546875" hidden="1" customWidth="1"/>
    <col min="11" max="11" width="15.28515625" hidden="1" customWidth="1"/>
    <col min="12" max="12" width="13.85546875" hidden="1" customWidth="1"/>
    <col min="13" max="13" width="16.5703125" customWidth="1"/>
    <col min="14" max="14" width="14.28515625" customWidth="1"/>
    <col min="15" max="15" width="18.140625" customWidth="1"/>
    <col min="16" max="16" width="15.7109375" bestFit="1" customWidth="1"/>
  </cols>
  <sheetData>
    <row r="1" spans="1:15" s="6" customFormat="1">
      <c r="A1" s="27" t="s">
        <v>29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5" ht="15" customHeight="1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5" ht="15.75" customHeight="1">
      <c r="A3" s="27" t="s">
        <v>31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1:1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5" ht="33" customHeight="1">
      <c r="A6" s="30" t="s">
        <v>32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5" ht="15.75" customHeight="1">
      <c r="A8" s="27"/>
      <c r="B8" s="27"/>
      <c r="C8" s="27" t="s">
        <v>33</v>
      </c>
      <c r="D8" s="27"/>
      <c r="E8" s="27" t="s">
        <v>33</v>
      </c>
      <c r="F8" s="27"/>
      <c r="G8" s="27" t="s">
        <v>33</v>
      </c>
      <c r="H8" s="27"/>
      <c r="I8" s="27" t="s">
        <v>33</v>
      </c>
      <c r="J8" s="27"/>
      <c r="K8" s="27" t="s">
        <v>33</v>
      </c>
      <c r="L8" s="27"/>
      <c r="M8" s="27" t="s">
        <v>33</v>
      </c>
      <c r="N8" s="27"/>
    </row>
    <row r="9" spans="1:15" ht="36.75" customHeight="1">
      <c r="A9" s="7" t="s">
        <v>10</v>
      </c>
      <c r="B9" s="7" t="s">
        <v>0</v>
      </c>
      <c r="C9" s="21" t="s">
        <v>11</v>
      </c>
      <c r="D9" s="21" t="s">
        <v>14</v>
      </c>
      <c r="E9" s="21" t="s">
        <v>13</v>
      </c>
      <c r="F9" s="21" t="s">
        <v>17</v>
      </c>
      <c r="G9" s="21" t="s">
        <v>13</v>
      </c>
      <c r="H9" s="21" t="s">
        <v>19</v>
      </c>
      <c r="I9" s="21" t="s">
        <v>13</v>
      </c>
      <c r="J9" s="21" t="s">
        <v>20</v>
      </c>
      <c r="K9" s="21" t="s">
        <v>13</v>
      </c>
      <c r="L9" s="21" t="s">
        <v>21</v>
      </c>
      <c r="M9" s="7" t="s">
        <v>23</v>
      </c>
      <c r="N9" s="23" t="s">
        <v>22</v>
      </c>
    </row>
    <row r="10" spans="1:15" ht="15.75" customHeight="1">
      <c r="A10" s="28" t="s">
        <v>1</v>
      </c>
      <c r="B10" s="28"/>
      <c r="C10" s="28"/>
    </row>
    <row r="11" spans="1:15" ht="15.75" customHeight="1">
      <c r="A11" s="21"/>
      <c r="B11" s="12" t="s">
        <v>25</v>
      </c>
      <c r="C11" s="11"/>
      <c r="D11" s="13">
        <v>1114455.9099999999</v>
      </c>
      <c r="E11" s="10">
        <f>SUM(C11:D11)</f>
        <v>1114455.9099999999</v>
      </c>
      <c r="F11" s="13"/>
      <c r="G11" s="13">
        <f>SUM(E11:F11)</f>
        <v>1114455.9099999999</v>
      </c>
      <c r="H11" s="13"/>
      <c r="I11" s="13">
        <f>SUM(G11:H11)</f>
        <v>1114455.9099999999</v>
      </c>
      <c r="J11" s="13"/>
      <c r="K11" s="13">
        <f>SUM(I11:J11)</f>
        <v>1114455.9099999999</v>
      </c>
      <c r="L11" s="13"/>
      <c r="M11" s="24">
        <v>651433.53</v>
      </c>
      <c r="N11" s="25">
        <v>651433.53</v>
      </c>
      <c r="O11" s="31"/>
    </row>
    <row r="12" spans="1:15" ht="86.25" customHeight="1">
      <c r="A12" s="1">
        <v>1</v>
      </c>
      <c r="B12" s="2" t="s">
        <v>2</v>
      </c>
      <c r="C12" s="10">
        <v>10135000</v>
      </c>
      <c r="D12" s="10"/>
      <c r="E12" s="10">
        <f>SUM(C12:D12)</f>
        <v>10135000</v>
      </c>
      <c r="F12" s="10"/>
      <c r="G12" s="10">
        <f>SUM(E12:F12)</f>
        <v>10135000</v>
      </c>
      <c r="H12" s="10"/>
      <c r="I12" s="10">
        <f>SUM(G12:H12)</f>
        <v>10135000</v>
      </c>
      <c r="J12" s="10"/>
      <c r="K12" s="10">
        <f t="shared" ref="K12:K21" si="0">SUM(I12:J12)</f>
        <v>10135000</v>
      </c>
      <c r="L12" s="10"/>
      <c r="M12" s="10">
        <v>28839000</v>
      </c>
      <c r="N12" s="10">
        <v>29087958.640000001</v>
      </c>
    </row>
    <row r="13" spans="1:15" ht="94.5">
      <c r="A13" s="3">
        <v>2</v>
      </c>
      <c r="B13" s="2" t="s">
        <v>3</v>
      </c>
      <c r="C13" s="10">
        <v>124000</v>
      </c>
      <c r="D13" s="10"/>
      <c r="E13" s="10">
        <f t="shared" ref="E13:E21" si="1">SUM(C13:D13)</f>
        <v>124000</v>
      </c>
      <c r="F13" s="10"/>
      <c r="G13" s="10">
        <f t="shared" ref="G13:G21" si="2">SUM(E13:F13)</f>
        <v>124000</v>
      </c>
      <c r="H13" s="10"/>
      <c r="I13" s="10">
        <f t="shared" ref="I13:I21" si="3">SUM(G13:H13)</f>
        <v>124000</v>
      </c>
      <c r="J13" s="10"/>
      <c r="K13" s="10">
        <f t="shared" si="0"/>
        <v>124000</v>
      </c>
      <c r="L13" s="10"/>
      <c r="M13" s="10">
        <v>85000</v>
      </c>
      <c r="N13" s="10">
        <v>0</v>
      </c>
    </row>
    <row r="14" spans="1:15" ht="60">
      <c r="A14" s="3">
        <v>3</v>
      </c>
      <c r="B14" s="15" t="s">
        <v>24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>
        <v>99499758.409999996</v>
      </c>
      <c r="N14" s="10">
        <v>99499758.409999996</v>
      </c>
    </row>
    <row r="15" spans="1:15" ht="15.75">
      <c r="A15" s="3">
        <v>4</v>
      </c>
      <c r="B15" s="2" t="s">
        <v>12</v>
      </c>
      <c r="C15" s="10">
        <v>35000000</v>
      </c>
      <c r="D15" s="10"/>
      <c r="E15" s="10">
        <f t="shared" ref="E15" si="4">SUM(C15:D15)</f>
        <v>35000000</v>
      </c>
      <c r="F15" s="10">
        <f>10225400+2459826</f>
        <v>12685226</v>
      </c>
      <c r="G15" s="10">
        <f t="shared" ref="G15" si="5">SUM(E15:F15)</f>
        <v>47685226</v>
      </c>
      <c r="H15" s="10">
        <v>37967800</v>
      </c>
      <c r="I15" s="10">
        <f t="shared" ref="I15" si="6">SUM(G15:H15)</f>
        <v>85653026</v>
      </c>
      <c r="J15" s="10"/>
      <c r="K15" s="10">
        <f t="shared" ref="K15" si="7">SUM(I15:J15)</f>
        <v>85653026</v>
      </c>
      <c r="L15" s="10">
        <v>-51252310</v>
      </c>
      <c r="M15" s="17">
        <v>30064600</v>
      </c>
      <c r="N15" s="17">
        <v>25242689.949999999</v>
      </c>
    </row>
    <row r="16" spans="1:15" ht="31.5">
      <c r="A16" s="3">
        <v>5</v>
      </c>
      <c r="B16" s="2" t="s">
        <v>26</v>
      </c>
      <c r="C16" s="10">
        <v>35000000</v>
      </c>
      <c r="D16" s="10"/>
      <c r="E16" s="10">
        <f t="shared" si="1"/>
        <v>35000000</v>
      </c>
      <c r="F16" s="10">
        <f>10225400+2459826</f>
        <v>12685226</v>
      </c>
      <c r="G16" s="10">
        <f t="shared" si="2"/>
        <v>47685226</v>
      </c>
      <c r="H16" s="10">
        <v>37967800</v>
      </c>
      <c r="I16" s="10">
        <f t="shared" si="3"/>
        <v>85653026</v>
      </c>
      <c r="J16" s="10"/>
      <c r="K16" s="10">
        <f t="shared" si="0"/>
        <v>85653026</v>
      </c>
      <c r="L16" s="10">
        <v>-51252310</v>
      </c>
      <c r="M16" s="17">
        <v>43028000</v>
      </c>
      <c r="N16" s="17">
        <v>42429085.630000003</v>
      </c>
    </row>
    <row r="17" spans="1:16" ht="47.25">
      <c r="A17" s="3">
        <v>6</v>
      </c>
      <c r="B17" s="2" t="s">
        <v>27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7">
        <v>11464645.42</v>
      </c>
      <c r="N17" s="17">
        <v>0</v>
      </c>
    </row>
    <row r="18" spans="1:16" ht="31.5">
      <c r="A18" s="3">
        <v>7</v>
      </c>
      <c r="B18" s="14" t="s">
        <v>15</v>
      </c>
      <c r="C18" s="10"/>
      <c r="D18" s="10">
        <v>17104697.079999998</v>
      </c>
      <c r="E18" s="10">
        <f t="shared" si="1"/>
        <v>17104697.079999998</v>
      </c>
      <c r="F18" s="10">
        <v>-2070230.11</v>
      </c>
      <c r="G18" s="10">
        <f t="shared" si="2"/>
        <v>15034466.969999999</v>
      </c>
      <c r="H18" s="10">
        <v>-298349.03000000003</v>
      </c>
      <c r="I18" s="10">
        <f t="shared" si="3"/>
        <v>14736117.939999999</v>
      </c>
      <c r="J18" s="10"/>
      <c r="K18" s="10">
        <f t="shared" si="0"/>
        <v>14736117.939999999</v>
      </c>
      <c r="L18" s="10">
        <v>-79202.94</v>
      </c>
      <c r="M18" s="17">
        <v>5486807.5</v>
      </c>
      <c r="N18" s="17">
        <v>5486807.5</v>
      </c>
      <c r="O18" s="16"/>
    </row>
    <row r="19" spans="1:16" ht="90" hidden="1">
      <c r="A19" s="3">
        <v>6</v>
      </c>
      <c r="B19" s="15" t="s">
        <v>18</v>
      </c>
      <c r="C19" s="10"/>
      <c r="D19" s="10"/>
      <c r="E19" s="10"/>
      <c r="F19" s="10">
        <v>8615900</v>
      </c>
      <c r="G19" s="10">
        <f t="shared" si="2"/>
        <v>8615900</v>
      </c>
      <c r="H19" s="10"/>
      <c r="I19" s="10">
        <f t="shared" si="3"/>
        <v>8615900</v>
      </c>
      <c r="J19" s="10"/>
      <c r="K19" s="10">
        <f t="shared" si="0"/>
        <v>8615900</v>
      </c>
      <c r="L19" s="10"/>
      <c r="M19" s="17"/>
      <c r="N19" s="17"/>
    </row>
    <row r="20" spans="1:16" ht="94.5">
      <c r="A20" s="3">
        <v>8</v>
      </c>
      <c r="B20" s="2" t="s">
        <v>28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7">
        <v>30069990.93</v>
      </c>
      <c r="N20" s="17">
        <v>19233826.66</v>
      </c>
    </row>
    <row r="21" spans="1:16" ht="15.75">
      <c r="A21" s="3"/>
      <c r="B21" s="4" t="s">
        <v>4</v>
      </c>
      <c r="C21" s="10" t="e">
        <f>C12+C13+C16+#REF!+C18</f>
        <v>#REF!</v>
      </c>
      <c r="D21" s="10" t="e">
        <f>#REF!+D12+D13+D16+#REF!+D18</f>
        <v>#REF!</v>
      </c>
      <c r="E21" s="10" t="e">
        <f t="shared" si="1"/>
        <v>#REF!</v>
      </c>
      <c r="F21" s="10" t="e">
        <f>#REF!+F12+F13+F16+#REF!+F18+F19+#REF!</f>
        <v>#REF!</v>
      </c>
      <c r="G21" s="10" t="e">
        <f t="shared" si="2"/>
        <v>#REF!</v>
      </c>
      <c r="H21" s="10" t="e">
        <f>#REF!+H12+H13+H16+#REF!+H18+H19+#REF!</f>
        <v>#REF!</v>
      </c>
      <c r="I21" s="10" t="e">
        <f t="shared" si="3"/>
        <v>#REF!</v>
      </c>
      <c r="J21" s="10">
        <f>SUM(J12:J19)</f>
        <v>0</v>
      </c>
      <c r="K21" s="10" t="e">
        <f t="shared" si="0"/>
        <v>#REF!</v>
      </c>
      <c r="L21" s="10">
        <f>SUM(L12:L19)</f>
        <v>-102583822.94</v>
      </c>
      <c r="M21" s="10">
        <f>SUM(M11:M20)</f>
        <v>249189235.78999999</v>
      </c>
      <c r="N21" s="10">
        <f>SUM(N11:N20)</f>
        <v>221631560.31999999</v>
      </c>
      <c r="O21" s="16"/>
    </row>
    <row r="22" spans="1:16" ht="15.75">
      <c r="A22" s="29" t="s">
        <v>5</v>
      </c>
      <c r="B22" s="29"/>
      <c r="C22" s="29"/>
      <c r="N22" s="10"/>
    </row>
    <row r="23" spans="1:16" ht="52.5" customHeight="1">
      <c r="A23" s="3">
        <v>1</v>
      </c>
      <c r="B23" s="2" t="s">
        <v>6</v>
      </c>
      <c r="C23" s="10">
        <v>35063200</v>
      </c>
      <c r="D23" s="10"/>
      <c r="E23" s="10">
        <f t="shared" ref="E23:E27" si="8">SUM(C23:D23)</f>
        <v>35063200</v>
      </c>
      <c r="F23" s="10">
        <f>10269733+2459826+368975+8615900+28200000</f>
        <v>49914434</v>
      </c>
      <c r="G23" s="10">
        <f t="shared" ref="G23:G27" si="9">SUM(E23:F23)</f>
        <v>84977634</v>
      </c>
      <c r="H23" s="10">
        <f>30000000+20020+20000000+37967800</f>
        <v>87987820</v>
      </c>
      <c r="I23" s="10">
        <f t="shared" ref="I23:I27" si="10">SUM(G23:H23)</f>
        <v>172965454</v>
      </c>
      <c r="J23" s="10"/>
      <c r="K23" s="10">
        <f t="shared" ref="K23:K27" si="11">SUM(I23:J23)</f>
        <v>172965454</v>
      </c>
      <c r="L23" s="10">
        <v>138090514.36000001</v>
      </c>
      <c r="M23" s="10">
        <v>171840985.66999999</v>
      </c>
      <c r="N23" s="10">
        <v>144701950.53999999</v>
      </c>
      <c r="O23" s="19"/>
      <c r="P23" s="19"/>
    </row>
    <row r="24" spans="1:16" ht="94.5" hidden="1">
      <c r="A24" s="3">
        <v>3</v>
      </c>
      <c r="B24" s="2" t="s">
        <v>7</v>
      </c>
      <c r="C24" s="10"/>
      <c r="D24" s="10"/>
      <c r="E24" s="10">
        <f t="shared" si="8"/>
        <v>0</v>
      </c>
      <c r="F24" s="10"/>
      <c r="G24" s="10">
        <f t="shared" si="9"/>
        <v>0</v>
      </c>
      <c r="H24" s="10"/>
      <c r="I24" s="10">
        <f t="shared" si="10"/>
        <v>0</v>
      </c>
      <c r="J24" s="10"/>
      <c r="K24" s="10">
        <f t="shared" si="11"/>
        <v>0</v>
      </c>
      <c r="L24" s="10"/>
      <c r="M24" s="10">
        <f t="shared" ref="M24" si="12">SUM(K24:L24)</f>
        <v>0</v>
      </c>
      <c r="N24" s="10"/>
    </row>
    <row r="25" spans="1:16" ht="47.25">
      <c r="A25" s="3">
        <v>2</v>
      </c>
      <c r="B25" s="2" t="s">
        <v>8</v>
      </c>
      <c r="C25" s="10">
        <v>51572000</v>
      </c>
      <c r="D25" s="10">
        <v>1114455.9099999999</v>
      </c>
      <c r="E25" s="10">
        <f t="shared" si="8"/>
        <v>52686455.909999996</v>
      </c>
      <c r="F25" s="10">
        <v>0</v>
      </c>
      <c r="G25" s="10">
        <f t="shared" si="9"/>
        <v>52686455.909999996</v>
      </c>
      <c r="H25" s="10"/>
      <c r="I25" s="10">
        <f t="shared" si="10"/>
        <v>52686455.909999996</v>
      </c>
      <c r="J25" s="10">
        <f>6634368.71</f>
        <v>6634368.71</v>
      </c>
      <c r="K25" s="10">
        <f t="shared" si="11"/>
        <v>59320824.619999997</v>
      </c>
      <c r="L25" s="10">
        <v>789500</v>
      </c>
      <c r="M25" s="10">
        <v>71806020.319999993</v>
      </c>
      <c r="N25" s="10">
        <v>71207105.950000003</v>
      </c>
      <c r="O25" s="16"/>
      <c r="P25" s="19"/>
    </row>
    <row r="26" spans="1:16" ht="47.25">
      <c r="A26" s="3">
        <v>3</v>
      </c>
      <c r="B26" s="2" t="s">
        <v>16</v>
      </c>
      <c r="C26" s="10"/>
      <c r="D26" s="10">
        <v>17376471.800000001</v>
      </c>
      <c r="E26" s="10">
        <f t="shared" si="8"/>
        <v>17376471.800000001</v>
      </c>
      <c r="F26" s="10">
        <v>-2091141.53</v>
      </c>
      <c r="G26" s="10">
        <f t="shared" si="9"/>
        <v>15285330.270000001</v>
      </c>
      <c r="H26" s="10">
        <v>-301362.64</v>
      </c>
      <c r="I26" s="10">
        <f t="shared" si="10"/>
        <v>14983967.630000001</v>
      </c>
      <c r="J26" s="10">
        <f>130000</f>
        <v>130000</v>
      </c>
      <c r="K26" s="10">
        <f t="shared" si="11"/>
        <v>15113967.630000001</v>
      </c>
      <c r="L26" s="10">
        <v>-167992.27</v>
      </c>
      <c r="M26" s="10">
        <v>5542229.7999999998</v>
      </c>
      <c r="N26" s="10">
        <v>5542229.7999999998</v>
      </c>
      <c r="O26" s="18"/>
      <c r="P26" s="16"/>
    </row>
    <row r="27" spans="1:16" ht="24" customHeight="1">
      <c r="A27" s="5"/>
      <c r="B27" s="2" t="s">
        <v>9</v>
      </c>
      <c r="C27" s="10">
        <f>SUM(C23:C25)</f>
        <v>86635200</v>
      </c>
      <c r="D27" s="10">
        <f>SUM(D23:D26)</f>
        <v>18490927.710000001</v>
      </c>
      <c r="E27" s="10">
        <f t="shared" si="8"/>
        <v>105126127.71000001</v>
      </c>
      <c r="F27" s="10">
        <f>SUM(F23:F26)</f>
        <v>47823292.469999999</v>
      </c>
      <c r="G27" s="10">
        <f t="shared" si="9"/>
        <v>152949420.18000001</v>
      </c>
      <c r="H27" s="10">
        <f>SUM(H23:H26)</f>
        <v>87686457.359999999</v>
      </c>
      <c r="I27" s="10">
        <f t="shared" si="10"/>
        <v>240635877.54000002</v>
      </c>
      <c r="J27" s="10">
        <f>SUM(J23:J26)</f>
        <v>6764368.71</v>
      </c>
      <c r="K27" s="10">
        <f t="shared" si="11"/>
        <v>247400246.25000003</v>
      </c>
      <c r="L27" s="10">
        <f>SUM(L23:L26)</f>
        <v>138712022.09</v>
      </c>
      <c r="M27" s="10">
        <f>M23+M25+M26</f>
        <v>249189235.78999999</v>
      </c>
      <c r="N27" s="10">
        <f>N23+N25+N26</f>
        <v>221451286.29000002</v>
      </c>
      <c r="O27" s="16"/>
      <c r="P27" s="20"/>
    </row>
    <row r="28" spans="1:16" ht="15.75">
      <c r="A28" s="32"/>
      <c r="B28" s="33" t="s">
        <v>34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4"/>
      <c r="N28" s="10">
        <v>180274.03</v>
      </c>
    </row>
    <row r="29" spans="1:16" ht="15.75">
      <c r="A29" s="8"/>
      <c r="B29" s="9"/>
      <c r="C29" s="9"/>
      <c r="M29" s="26"/>
      <c r="O29" s="16"/>
    </row>
    <row r="30" spans="1:16">
      <c r="A30" s="9"/>
      <c r="B30" s="9"/>
      <c r="C30" s="9"/>
    </row>
  </sheetData>
  <mergeCells count="14">
    <mergeCell ref="M8:N8"/>
    <mergeCell ref="A10:C10"/>
    <mergeCell ref="A22:C22"/>
    <mergeCell ref="A3:N3"/>
    <mergeCell ref="A1:N1"/>
    <mergeCell ref="A2:N2"/>
    <mergeCell ref="A4:N4"/>
    <mergeCell ref="A6:N6"/>
    <mergeCell ref="A8:B8"/>
    <mergeCell ref="C8:D8"/>
    <mergeCell ref="E8:F8"/>
    <mergeCell ref="G8:H8"/>
    <mergeCell ref="I8:J8"/>
    <mergeCell ref="K8:L8"/>
  </mergeCells>
  <phoneticPr fontId="0" type="noConversion"/>
  <pageMargins left="0.59055118110236227" right="0.51181102362204722" top="0.35433070866141736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2025-03-18T10:36:18Z</dcterms:modified>
</cp:coreProperties>
</file>