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<sst xmlns="http://schemas.openxmlformats.org/spreadsheetml/2006/main" count="224" uniqueCount="139">
  <si>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</si>
  <si>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</si>
  <si>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</si>
  <si>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</si>
  <si>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</si>
  <si>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</si>
  <si>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</si>
  <si>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</si>
  <si>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</si>
  <si>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</si>
  <si>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</si>
  <si>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</si>
  <si>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</si>
  <si>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</si>
  <si>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</si>
  <si>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</si>
  <si>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</si>
  <si>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</si>
  <si>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</si>
  <si>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</si>
  <si>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</si>
  <si>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</si>
  <si>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</si>
  <si>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</si>
  <si>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</si>
  <si>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</si>
  <si>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</si>
  <si>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</si>
  <si>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</si>
  <si>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</si>
  <si>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</si>
  <si>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</si>
  <si>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</si>
  <si>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</si>
  <si>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</si>
  <si>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</si>
  <si>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</si>
  <si>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</si>
  <si>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</si>
  <si>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</si>
  <si>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</si>
  <si>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</si>
  <si>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</si>
  <si>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</si>
  <si>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</si>
  <si>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</si>
  <si>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</si>
  <si>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</si>
  <si>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</si>
  <si>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</si>
  <si>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</si>
  <si>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</si>
  <si>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</si>
  <si>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</si>
  <si>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</si>
  <si>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</si>
  <si>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</si>
  <si>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</si>
  <si>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</si>
  <si>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</si>
  <si>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</si>
  <si>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</si>
  <si>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</si>
  <si>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</si>
  <si>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</si>
  <si>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</si>
  <si>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</si>
  <si>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</si>
  <si>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</si>
  <si>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</si>
  <si>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</si>
  <si>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</si>
  <si>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</si>
  <si>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</si>
  <si>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</si>
  <si>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</si>
  <si>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</si>
  <si>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</si>
  <si>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</si>
  <si>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ежемесячно до 25 числа</t>
  </si>
  <si>
    <t>Зам. Главы Администрации г.Сарапула-</t>
  </si>
  <si>
    <t>начальник Управления финансов г.Сарапула</t>
  </si>
  <si>
    <t>С.В.Бочкарева</t>
  </si>
  <si>
    <t>главный бухгалтер Управления финансов г. Сарапула</t>
  </si>
  <si>
    <t>Начальник отдела бухгалтерского учета и отчетности-</t>
  </si>
  <si>
    <t>Отсутствие просроченной задолженности по выплате заработной платы и начислениям, по оплате коммунальных услуг, по оплате процентов за пользование кредитом</t>
  </si>
  <si>
    <t>Кредитный договор № 26 от 27.11.2013 г.</t>
  </si>
  <si>
    <t>Распоряжение Правительства УР №754-р от 18.11.2013г.</t>
  </si>
  <si>
    <t>29.11.2013г.</t>
  </si>
  <si>
    <t>01.11.2016г.</t>
  </si>
  <si>
    <t>0,1 ставки рефинансирования ЦБ</t>
  </si>
  <si>
    <t>Распоряжение Правительства УР №820-р от 09.12.2013г.</t>
  </si>
  <si>
    <t>16.12.2013г.</t>
  </si>
  <si>
    <t>01.12.2016г.</t>
  </si>
  <si>
    <t>Кредитный договор № 46 от 10.12.2013 г.</t>
  </si>
  <si>
    <t>Соглашение № 30 от 29.05.2014г.</t>
  </si>
  <si>
    <t>Распоряжение Правительства УР №298-р от 12.05.2014г.</t>
  </si>
  <si>
    <t>29.05.2014г.</t>
  </si>
  <si>
    <t>01.05.2017г.</t>
  </si>
  <si>
    <t>Распоряжение Правительства УР №363-р от 02.06.2014г.</t>
  </si>
  <si>
    <t>Соглашение № 37   от 17.06.2014г.</t>
  </si>
  <si>
    <t>17.06.2014г.</t>
  </si>
  <si>
    <t>Соглашение № 85   от 31.07.2014г.</t>
  </si>
  <si>
    <t>Распоряжение Правительства УР №5023-р от 21.07.2014г.</t>
  </si>
  <si>
    <t>01.08.2014г.</t>
  </si>
  <si>
    <t>Распоряжение Правительства УР № 684-р от 24.09.2014г.</t>
  </si>
  <si>
    <t>25.09.2014 г.</t>
  </si>
  <si>
    <t>25.12.2023 г.</t>
  </si>
  <si>
    <t>ежегодно до 25 декабря</t>
  </si>
  <si>
    <t>Соглашение № 106 от 25.09.2014 г.</t>
  </si>
  <si>
    <t>С.Л. Зворыгина</t>
  </si>
  <si>
    <t>Соглашение № 6 от 26.08.2015 г.</t>
  </si>
  <si>
    <t>Распоряжение Правительства УР № 841-р от 24.08.2015г.</t>
  </si>
  <si>
    <t>27.08.2015г.</t>
  </si>
  <si>
    <t>01.08.2018г.</t>
  </si>
  <si>
    <t>Соглашение № 65 от 15.12.2015 г.</t>
  </si>
  <si>
    <t>Распоряжение Правительства УР № 1208-р от 30.11.2015г.</t>
  </si>
  <si>
    <t xml:space="preserve">25.12.2015г.-10000,0т.р., 29.12.2015г.-20766,0т.р. </t>
  </si>
  <si>
    <t>01.12.2018г.</t>
  </si>
  <si>
    <t>Соглашение № 80 от 24.12.2015 г.</t>
  </si>
  <si>
    <t>Распоряжение Правительства УР № 1223-р от 07.12.2015г.</t>
  </si>
  <si>
    <t>24.12.2015г.</t>
  </si>
  <si>
    <t>Соглашение № 89 от 25.12.2015 г.</t>
  </si>
  <si>
    <t>Распоряжение Правительства УР № 1252-р от 15.12.2015г.</t>
  </si>
  <si>
    <t>29.12.2015г.</t>
  </si>
  <si>
    <t>Соглашение № 94 от 28.12.2015 г.</t>
  </si>
  <si>
    <t>Распоряжение Правительства УР № 1293-р от 28.12.2015г.</t>
  </si>
  <si>
    <t>Муниципальный контракт от 17.12.2015г. №0313300005615000061-0135052-01</t>
  </si>
  <si>
    <t>ПАО "Норвик Банк"</t>
  </si>
  <si>
    <t>20,12,2016</t>
  </si>
  <si>
    <t>Договор №07-22/2-1 от 08.06.2016г.  Доп. соглашение от 23.06.2016г №1</t>
  </si>
  <si>
    <t>Бюджет РФ</t>
  </si>
  <si>
    <t>28.06.2016г.</t>
  </si>
  <si>
    <t>18.07.2016г.</t>
  </si>
  <si>
    <t>по состоянию на "01"августа" 2016 года</t>
  </si>
  <si>
    <t>Соглашение № 24 от 28.07.2016 г.</t>
  </si>
  <si>
    <t>Распоряжение Правительства УР № 875-р от 14.06.2016г.</t>
  </si>
  <si>
    <t>28.07.2016г.</t>
  </si>
  <si>
    <t>03.06.2019г.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</si>
</sst>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%"/>
    <numFmt numFmtId="175" formatCode="0.0000%"/>
    <numFmt numFmtId="176" formatCode="0.000"/>
    <numFmt numFmtId="177" formatCode="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75" fontId="0" fillId="0" borderId="10" xfId="0" applyNumberFormat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173" fontId="0" fillId="0" borderId="10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tabSelected="1" zoomScale="75" zoomScaleNormal="75" zoomScalePageLayoutView="0" workbookViewId="0" topLeftCell="A1">
      <selection activeCell="M22" sqref="M22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5" t="s">
        <v>134</v>
      </c>
      <c r="H8" s="36"/>
      <c r="I8" s="36"/>
      <c r="J8" s="36"/>
      <c r="K8" s="36"/>
      <c r="L8" s="36"/>
      <c r="M8" s="36"/>
      <c r="N8" s="36"/>
      <c r="O8" s="36"/>
    </row>
    <row r="10" spans="1:24" ht="12.75">
      <c r="A10" s="33" t="s">
        <v>24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"/>
    </row>
    <row r="11" spans="1:24" ht="27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1" t="s">
        <v>80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21" t="s">
        <v>81</v>
      </c>
      <c r="B19" s="21"/>
      <c r="C19" s="21"/>
      <c r="D19" s="21"/>
      <c r="E19" s="21"/>
      <c r="F19" s="21"/>
      <c r="G19" s="21"/>
      <c r="H19" s="21"/>
      <c r="I19" s="21" t="s">
        <v>82</v>
      </c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21" t="s">
        <v>84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21" t="s">
        <v>83</v>
      </c>
      <c r="B23" s="21"/>
      <c r="C23" s="21"/>
      <c r="D23" s="21"/>
      <c r="E23" s="21"/>
      <c r="F23" s="21"/>
      <c r="G23" s="21"/>
      <c r="H23" s="21"/>
      <c r="I23" s="21" t="s">
        <v>110</v>
      </c>
      <c r="J23" s="21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sheetProtection/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9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2.75"/>
  <cols>
    <col min="1" max="1" width="7.37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1.00390625" style="2" customWidth="1"/>
    <col min="11" max="11" width="11.62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9.125" style="2" customWidth="1"/>
    <col min="16" max="16" width="22.625" style="2" customWidth="1"/>
    <col min="17" max="17" width="9.375" style="2" customWidth="1"/>
    <col min="18" max="16384" width="9.125" style="2" customWidth="1"/>
  </cols>
  <sheetData>
    <row r="2" spans="1:17" ht="15">
      <c r="A2" s="37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99.75" customHeight="1">
      <c r="A7" s="23">
        <v>1</v>
      </c>
      <c r="B7" s="27" t="s">
        <v>86</v>
      </c>
      <c r="C7" s="27" t="s">
        <v>87</v>
      </c>
      <c r="D7" s="22" t="s">
        <v>77</v>
      </c>
      <c r="E7" s="22" t="s">
        <v>78</v>
      </c>
      <c r="F7" s="27" t="s">
        <v>88</v>
      </c>
      <c r="G7" s="27" t="s">
        <v>89</v>
      </c>
      <c r="H7" s="24">
        <v>39027098</v>
      </c>
      <c r="I7" s="24">
        <v>0</v>
      </c>
      <c r="J7" s="30" t="s">
        <v>90</v>
      </c>
      <c r="K7" s="22" t="s">
        <v>79</v>
      </c>
      <c r="L7" s="31">
        <f>667764.34+27285.45+27270.98+25511.57+27270.98+26391.28+27270.98+26391.28</f>
        <v>855156.8599999999</v>
      </c>
      <c r="M7" s="24">
        <f aca="true" t="shared" si="0" ref="M7:M13">H7-I7</f>
        <v>39027098</v>
      </c>
      <c r="N7" s="24"/>
      <c r="O7" s="22"/>
      <c r="P7" s="26" t="s">
        <v>85</v>
      </c>
      <c r="Q7" s="22"/>
    </row>
    <row r="8" spans="1:17" ht="99.75" customHeight="1">
      <c r="A8" s="23">
        <v>2</v>
      </c>
      <c r="B8" s="27" t="s">
        <v>94</v>
      </c>
      <c r="C8" s="27" t="s">
        <v>91</v>
      </c>
      <c r="D8" s="22" t="s">
        <v>77</v>
      </c>
      <c r="E8" s="22" t="s">
        <v>78</v>
      </c>
      <c r="F8" s="27" t="s">
        <v>92</v>
      </c>
      <c r="G8" s="27" t="s">
        <v>93</v>
      </c>
      <c r="H8" s="24">
        <v>21962000</v>
      </c>
      <c r="I8" s="24">
        <v>0</v>
      </c>
      <c r="J8" s="30" t="s">
        <v>90</v>
      </c>
      <c r="K8" s="22" t="s">
        <v>79</v>
      </c>
      <c r="L8" s="25">
        <f>366840.57+15354.54+15346.4+14356.31+15346.4+14851.35+15346.4+14851.35</f>
        <v>472293.32</v>
      </c>
      <c r="M8" s="24">
        <f t="shared" si="0"/>
        <v>21962000</v>
      </c>
      <c r="N8" s="24"/>
      <c r="O8" s="22"/>
      <c r="P8" s="26" t="s">
        <v>85</v>
      </c>
      <c r="Q8" s="22"/>
    </row>
    <row r="9" spans="1:17" ht="99.75" customHeight="1">
      <c r="A9" s="23">
        <v>3</v>
      </c>
      <c r="B9" s="27" t="s">
        <v>95</v>
      </c>
      <c r="C9" s="27" t="s">
        <v>96</v>
      </c>
      <c r="D9" s="22" t="s">
        <v>77</v>
      </c>
      <c r="E9" s="22" t="s">
        <v>78</v>
      </c>
      <c r="F9" s="27" t="s">
        <v>97</v>
      </c>
      <c r="G9" s="27" t="s">
        <v>98</v>
      </c>
      <c r="H9" s="24">
        <v>100475200</v>
      </c>
      <c r="I9" s="24">
        <v>26.83</v>
      </c>
      <c r="J9" s="30" t="s">
        <v>90</v>
      </c>
      <c r="K9" s="22" t="s">
        <v>79</v>
      </c>
      <c r="L9" s="25">
        <f>1305833.46+70246.32+70209.09+65679.47+70209.09+67944.28+70209.09+67944.28</f>
        <v>1788275.0800000003</v>
      </c>
      <c r="M9" s="24">
        <f t="shared" si="0"/>
        <v>100475173.17</v>
      </c>
      <c r="N9" s="24"/>
      <c r="O9" s="22"/>
      <c r="P9" s="26" t="s">
        <v>85</v>
      </c>
      <c r="Q9" s="22"/>
    </row>
    <row r="10" spans="1:17" ht="99.75" customHeight="1">
      <c r="A10" s="23">
        <v>4</v>
      </c>
      <c r="B10" s="27" t="s">
        <v>100</v>
      </c>
      <c r="C10" s="27" t="s">
        <v>99</v>
      </c>
      <c r="D10" s="22" t="s">
        <v>77</v>
      </c>
      <c r="E10" s="22" t="s">
        <v>78</v>
      </c>
      <c r="F10" s="27" t="s">
        <v>101</v>
      </c>
      <c r="G10" s="27" t="s">
        <v>98</v>
      </c>
      <c r="H10" s="24">
        <v>5702700</v>
      </c>
      <c r="I10" s="24">
        <v>102.83</v>
      </c>
      <c r="J10" s="30" t="s">
        <v>90</v>
      </c>
      <c r="K10" s="22" t="s">
        <v>79</v>
      </c>
      <c r="L10" s="25">
        <f>71537.55+3986.92+3984.81+3727.72+3984.81+3856.26+3984.81+3856.26</f>
        <v>98919.13999999998</v>
      </c>
      <c r="M10" s="24">
        <f t="shared" si="0"/>
        <v>5702597.17</v>
      </c>
      <c r="N10" s="24"/>
      <c r="O10" s="22"/>
      <c r="P10" s="26" t="s">
        <v>85</v>
      </c>
      <c r="Q10" s="22"/>
    </row>
    <row r="11" spans="1:17" ht="99.75" customHeight="1">
      <c r="A11" s="23">
        <v>5</v>
      </c>
      <c r="B11" s="27" t="s">
        <v>102</v>
      </c>
      <c r="C11" s="27" t="s">
        <v>103</v>
      </c>
      <c r="D11" s="22" t="s">
        <v>77</v>
      </c>
      <c r="E11" s="22" t="s">
        <v>78</v>
      </c>
      <c r="F11" s="27" t="s">
        <v>104</v>
      </c>
      <c r="G11" s="27" t="s">
        <v>98</v>
      </c>
      <c r="H11" s="24">
        <v>267700</v>
      </c>
      <c r="I11" s="24">
        <v>17.63</v>
      </c>
      <c r="J11" s="30" t="s">
        <v>90</v>
      </c>
      <c r="K11" s="22" t="s">
        <v>79</v>
      </c>
      <c r="L11" s="31">
        <f>3091.87+187.15+187.05+174.98+187.05+181.01+187.05+181.01</f>
        <v>4377.170000000001</v>
      </c>
      <c r="M11" s="24">
        <f t="shared" si="0"/>
        <v>267682.37</v>
      </c>
      <c r="N11" s="24"/>
      <c r="O11" s="22"/>
      <c r="P11" s="26" t="s">
        <v>85</v>
      </c>
      <c r="Q11" s="22"/>
    </row>
    <row r="12" spans="1:17" ht="99.75" customHeight="1">
      <c r="A12" s="6">
        <v>6</v>
      </c>
      <c r="B12" s="27" t="s">
        <v>109</v>
      </c>
      <c r="C12" s="27" t="s">
        <v>105</v>
      </c>
      <c r="D12" s="22" t="s">
        <v>77</v>
      </c>
      <c r="E12" s="22" t="s">
        <v>78</v>
      </c>
      <c r="F12" s="27" t="s">
        <v>106</v>
      </c>
      <c r="G12" s="27" t="s">
        <v>107</v>
      </c>
      <c r="H12" s="24">
        <v>44000000</v>
      </c>
      <c r="I12" s="24">
        <v>0</v>
      </c>
      <c r="J12" s="32">
        <v>0.001</v>
      </c>
      <c r="K12" s="27" t="s">
        <v>108</v>
      </c>
      <c r="L12" s="25">
        <f>59430.14</f>
        <v>59430.14</v>
      </c>
      <c r="M12" s="24">
        <f t="shared" si="0"/>
        <v>44000000</v>
      </c>
      <c r="N12" s="24"/>
      <c r="O12" s="22"/>
      <c r="P12" s="26" t="s">
        <v>85</v>
      </c>
      <c r="Q12" s="22"/>
    </row>
    <row r="13" spans="1:17" ht="99.75" customHeight="1">
      <c r="A13" s="6">
        <v>7</v>
      </c>
      <c r="B13" s="27" t="s">
        <v>111</v>
      </c>
      <c r="C13" s="27" t="s">
        <v>112</v>
      </c>
      <c r="D13" s="22" t="s">
        <v>77</v>
      </c>
      <c r="E13" s="22" t="s">
        <v>78</v>
      </c>
      <c r="F13" s="27" t="s">
        <v>113</v>
      </c>
      <c r="G13" s="27" t="s">
        <v>114</v>
      </c>
      <c r="H13" s="24">
        <v>20000000</v>
      </c>
      <c r="I13" s="24">
        <v>0</v>
      </c>
      <c r="J13" s="32">
        <v>0.001</v>
      </c>
      <c r="K13" s="27" t="s">
        <v>108</v>
      </c>
      <c r="L13" s="25">
        <f>6904.11</f>
        <v>6904.11</v>
      </c>
      <c r="M13" s="24">
        <f t="shared" si="0"/>
        <v>20000000</v>
      </c>
      <c r="N13" s="24"/>
      <c r="O13" s="22"/>
      <c r="P13" s="26" t="s">
        <v>85</v>
      </c>
      <c r="Q13" s="22"/>
    </row>
    <row r="14" spans="1:17" ht="99.75" customHeight="1">
      <c r="A14" s="6">
        <v>8</v>
      </c>
      <c r="B14" s="27" t="s">
        <v>115</v>
      </c>
      <c r="C14" s="27" t="s">
        <v>116</v>
      </c>
      <c r="D14" s="22" t="s">
        <v>77</v>
      </c>
      <c r="E14" s="22" t="s">
        <v>78</v>
      </c>
      <c r="F14" s="27" t="s">
        <v>117</v>
      </c>
      <c r="G14" s="27" t="s">
        <v>118</v>
      </c>
      <c r="H14" s="24">
        <v>30766000</v>
      </c>
      <c r="I14" s="24">
        <v>0</v>
      </c>
      <c r="J14" s="32">
        <v>0.001</v>
      </c>
      <c r="K14" s="27" t="s">
        <v>108</v>
      </c>
      <c r="L14" s="25">
        <f>278.17</f>
        <v>278.17</v>
      </c>
      <c r="M14" s="24">
        <f aca="true" t="shared" si="1" ref="M14:M19">H14-I14</f>
        <v>30766000</v>
      </c>
      <c r="N14" s="24"/>
      <c r="O14" s="22"/>
      <c r="P14" s="26" t="s">
        <v>85</v>
      </c>
      <c r="Q14" s="22"/>
    </row>
    <row r="15" spans="1:17" ht="99.75" customHeight="1">
      <c r="A15" s="6">
        <v>9</v>
      </c>
      <c r="B15" s="27" t="s">
        <v>119</v>
      </c>
      <c r="C15" s="27" t="s">
        <v>120</v>
      </c>
      <c r="D15" s="22" t="s">
        <v>77</v>
      </c>
      <c r="E15" s="22" t="s">
        <v>78</v>
      </c>
      <c r="F15" s="27" t="s">
        <v>121</v>
      </c>
      <c r="G15" s="27" t="s">
        <v>118</v>
      </c>
      <c r="H15" s="24">
        <v>27000000</v>
      </c>
      <c r="I15" s="24">
        <v>0</v>
      </c>
      <c r="J15" s="32">
        <v>0.001</v>
      </c>
      <c r="K15" s="27" t="s">
        <v>108</v>
      </c>
      <c r="L15" s="25">
        <f>517.81</f>
        <v>517.81</v>
      </c>
      <c r="M15" s="24">
        <f t="shared" si="1"/>
        <v>27000000</v>
      </c>
      <c r="N15" s="24"/>
      <c r="O15" s="22"/>
      <c r="P15" s="26" t="s">
        <v>85</v>
      </c>
      <c r="Q15" s="22"/>
    </row>
    <row r="16" spans="1:17" ht="99.75" customHeight="1">
      <c r="A16" s="6">
        <v>10</v>
      </c>
      <c r="B16" s="27" t="s">
        <v>122</v>
      </c>
      <c r="C16" s="27" t="s">
        <v>123</v>
      </c>
      <c r="D16" s="22" t="s">
        <v>77</v>
      </c>
      <c r="E16" s="22" t="s">
        <v>78</v>
      </c>
      <c r="F16" s="27" t="s">
        <v>124</v>
      </c>
      <c r="G16" s="27" t="s">
        <v>118</v>
      </c>
      <c r="H16" s="24">
        <v>3000000</v>
      </c>
      <c r="I16" s="24">
        <v>0</v>
      </c>
      <c r="J16" s="32">
        <v>0.001</v>
      </c>
      <c r="K16" s="27" t="s">
        <v>108</v>
      </c>
      <c r="L16" s="25">
        <f>16.44</f>
        <v>16.44</v>
      </c>
      <c r="M16" s="24">
        <f t="shared" si="1"/>
        <v>3000000</v>
      </c>
      <c r="N16" s="24"/>
      <c r="O16" s="22"/>
      <c r="P16" s="26" t="s">
        <v>85</v>
      </c>
      <c r="Q16" s="22"/>
    </row>
    <row r="17" spans="1:17" ht="99.75" customHeight="1">
      <c r="A17" s="6">
        <v>11</v>
      </c>
      <c r="B17" s="27" t="s">
        <v>125</v>
      </c>
      <c r="C17" s="27" t="s">
        <v>126</v>
      </c>
      <c r="D17" s="22" t="s">
        <v>77</v>
      </c>
      <c r="E17" s="22" t="s">
        <v>78</v>
      </c>
      <c r="F17" s="27" t="s">
        <v>124</v>
      </c>
      <c r="G17" s="27" t="s">
        <v>118</v>
      </c>
      <c r="H17" s="24">
        <v>964592.19</v>
      </c>
      <c r="I17" s="24">
        <v>0</v>
      </c>
      <c r="J17" s="32">
        <v>0.001</v>
      </c>
      <c r="K17" s="27" t="s">
        <v>108</v>
      </c>
      <c r="L17" s="25">
        <f>5.29</f>
        <v>5.29</v>
      </c>
      <c r="M17" s="24">
        <f t="shared" si="1"/>
        <v>964592.19</v>
      </c>
      <c r="N17" s="24"/>
      <c r="O17" s="22"/>
      <c r="P17" s="26" t="s">
        <v>85</v>
      </c>
      <c r="Q17" s="22"/>
    </row>
    <row r="18" spans="1:17" ht="99.75" customHeight="1">
      <c r="A18" s="6">
        <v>12</v>
      </c>
      <c r="B18" s="27" t="s">
        <v>130</v>
      </c>
      <c r="C18" s="27"/>
      <c r="D18" s="27" t="s">
        <v>131</v>
      </c>
      <c r="E18" s="22" t="s">
        <v>78</v>
      </c>
      <c r="F18" s="27" t="s">
        <v>132</v>
      </c>
      <c r="G18" s="27" t="s">
        <v>133</v>
      </c>
      <c r="H18" s="24">
        <v>10000000</v>
      </c>
      <c r="I18" s="24">
        <v>10000000</v>
      </c>
      <c r="J18" s="32">
        <v>0.001</v>
      </c>
      <c r="K18" s="28">
        <v>42569</v>
      </c>
      <c r="L18" s="25">
        <v>573.77</v>
      </c>
      <c r="M18" s="24">
        <f t="shared" si="1"/>
        <v>0</v>
      </c>
      <c r="N18" s="24"/>
      <c r="O18" s="22"/>
      <c r="P18" s="26" t="s">
        <v>85</v>
      </c>
      <c r="Q18" s="22"/>
    </row>
    <row r="19" spans="1:17" ht="99.75" customHeight="1">
      <c r="A19" s="6">
        <v>13</v>
      </c>
      <c r="B19" s="27" t="s">
        <v>135</v>
      </c>
      <c r="C19" s="27" t="s">
        <v>136</v>
      </c>
      <c r="D19" s="22" t="s">
        <v>77</v>
      </c>
      <c r="E19" s="22" t="s">
        <v>78</v>
      </c>
      <c r="F19" s="27" t="s">
        <v>137</v>
      </c>
      <c r="G19" s="27" t="s">
        <v>138</v>
      </c>
      <c r="H19" s="24">
        <v>18546002.07</v>
      </c>
      <c r="I19" s="24">
        <v>0</v>
      </c>
      <c r="J19" s="32">
        <v>0.001</v>
      </c>
      <c r="K19" s="27" t="s">
        <v>108</v>
      </c>
      <c r="L19" s="25"/>
      <c r="M19" s="24">
        <f t="shared" si="1"/>
        <v>18546002.07</v>
      </c>
      <c r="N19" s="24"/>
      <c r="O19" s="22"/>
      <c r="P19" s="26" t="s">
        <v>85</v>
      </c>
      <c r="Q19" s="22"/>
    </row>
    <row r="20" spans="1:17" ht="15">
      <c r="A20" s="8"/>
      <c r="B20" s="8"/>
      <c r="C20" s="8"/>
      <c r="D20" s="8"/>
      <c r="E20" s="8"/>
      <c r="F20" s="8"/>
      <c r="G20" s="8"/>
      <c r="H20" s="18">
        <f>SUM(H7:H19)</f>
        <v>321711292.26</v>
      </c>
      <c r="I20" s="18">
        <f>SUM(I7:I19)</f>
        <v>10000147.29</v>
      </c>
      <c r="J20" s="18"/>
      <c r="K20" s="18"/>
      <c r="L20" s="18">
        <f>SUM(L7:L19)</f>
        <v>3286747.3000000003</v>
      </c>
      <c r="M20" s="18">
        <f>SUM(M7:M19)</f>
        <v>311711144.97</v>
      </c>
      <c r="N20" s="18"/>
      <c r="O20" s="17"/>
      <c r="P20" s="17"/>
      <c r="Q20" s="17"/>
    </row>
    <row r="22" ht="15">
      <c r="F22" s="9"/>
    </row>
    <row r="23" spans="1:12" ht="15">
      <c r="A23" s="21" t="s">
        <v>80</v>
      </c>
      <c r="B23" s="21"/>
      <c r="C23" s="21"/>
      <c r="D23" s="21"/>
      <c r="E23" s="21"/>
      <c r="F23" s="21"/>
      <c r="G23" s="21"/>
      <c r="H23" s="21"/>
      <c r="I23" s="21"/>
      <c r="J23" s="21"/>
      <c r="K23"/>
      <c r="L23"/>
    </row>
    <row r="24" spans="1:12" ht="15">
      <c r="A24" s="21" t="s">
        <v>81</v>
      </c>
      <c r="B24" s="21"/>
      <c r="C24" s="21"/>
      <c r="D24" s="21"/>
      <c r="E24" s="21"/>
      <c r="F24" s="21"/>
      <c r="G24" s="21"/>
      <c r="H24" s="21"/>
      <c r="I24" s="21" t="s">
        <v>82</v>
      </c>
      <c r="J24" s="21"/>
      <c r="K24"/>
      <c r="L24"/>
    </row>
    <row r="25" spans="1:12" ht="1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/>
      <c r="L25"/>
    </row>
    <row r="26" spans="1:12" ht="1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/>
      <c r="L26"/>
    </row>
    <row r="27" spans="1:12" ht="15">
      <c r="A27" s="21" t="s">
        <v>84</v>
      </c>
      <c r="B27" s="21"/>
      <c r="C27" s="21"/>
      <c r="D27" s="21"/>
      <c r="E27" s="21"/>
      <c r="F27" s="21"/>
      <c r="G27" s="21"/>
      <c r="H27" s="21"/>
      <c r="I27" s="21"/>
      <c r="J27" s="21"/>
      <c r="K27"/>
      <c r="L27"/>
    </row>
    <row r="28" spans="1:12" ht="15">
      <c r="A28" s="21" t="s">
        <v>83</v>
      </c>
      <c r="B28" s="21"/>
      <c r="C28" s="21"/>
      <c r="D28" s="21"/>
      <c r="E28" s="21"/>
      <c r="F28" s="21"/>
      <c r="G28" s="21"/>
      <c r="H28" s="21"/>
      <c r="I28" s="21" t="s">
        <v>110</v>
      </c>
      <c r="J28" s="21"/>
      <c r="K28"/>
      <c r="L28"/>
    </row>
    <row r="29" spans="1:12" ht="15">
      <c r="A29"/>
      <c r="B29"/>
      <c r="C29"/>
      <c r="D29"/>
      <c r="E29"/>
      <c r="F29"/>
      <c r="G29"/>
      <c r="H29"/>
      <c r="I29"/>
      <c r="J29"/>
      <c r="K29"/>
      <c r="L29"/>
    </row>
  </sheetData>
  <sheetProtection/>
  <mergeCells count="1">
    <mergeCell ref="A2:Q4"/>
  </mergeCells>
  <printOptions/>
  <pageMargins left="0.1968503937007874" right="0.2362204724409449" top="0.5118110236220472" bottom="0.984251968503937" header="0.5118110236220472" footer="0.5118110236220472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zoomScale="75" zoomScaleNormal="75" zoomScalePageLayoutView="0" workbookViewId="0" topLeftCell="A1">
      <selection activeCell="L8" sqref="L8"/>
    </sheetView>
  </sheetViews>
  <sheetFormatPr defaultColWidth="9.00390625" defaultRowHeight="12.75"/>
  <cols>
    <col min="1" max="1" width="7.75390625" style="2" customWidth="1"/>
    <col min="2" max="2" width="28.00390625" style="2" customWidth="1"/>
    <col min="3" max="3" width="14.875" style="2" customWidth="1"/>
    <col min="4" max="4" width="15.75390625" style="2" customWidth="1"/>
    <col min="5" max="5" width="14.125" style="2" customWidth="1"/>
    <col min="6" max="6" width="11.25390625" style="2" customWidth="1"/>
    <col min="7" max="7" width="13.25390625" style="2" customWidth="1"/>
    <col min="8" max="8" width="14.75390625" style="2" customWidth="1"/>
    <col min="9" max="9" width="13.125" style="2" customWidth="1"/>
    <col min="10" max="10" width="14.00390625" style="2" customWidth="1"/>
    <col min="11" max="11" width="13.25390625" style="2" customWidth="1"/>
    <col min="12" max="12" width="15.625" style="2" customWidth="1"/>
    <col min="13" max="13" width="10.75390625" style="2" customWidth="1"/>
    <col min="14" max="14" width="12.125" style="2" customWidth="1"/>
    <col min="15" max="15" width="11.125" style="2" customWidth="1"/>
    <col min="16" max="16384" width="9.125" style="2" customWidth="1"/>
  </cols>
  <sheetData>
    <row r="2" spans="1:15" ht="15">
      <c r="A2" s="37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7.2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19" customFormat="1" ht="94.5" customHeight="1">
      <c r="A7" s="22">
        <v>1</v>
      </c>
      <c r="B7" s="27" t="s">
        <v>127</v>
      </c>
      <c r="C7" s="29"/>
      <c r="D7" s="27" t="s">
        <v>128</v>
      </c>
      <c r="E7" s="28">
        <v>42360</v>
      </c>
      <c r="F7" s="27">
        <v>14.8</v>
      </c>
      <c r="G7" s="27" t="s">
        <v>129</v>
      </c>
      <c r="H7" s="22">
        <v>1000000</v>
      </c>
      <c r="I7" s="22">
        <v>1000000</v>
      </c>
      <c r="J7" s="22" t="s">
        <v>79</v>
      </c>
      <c r="K7" s="22">
        <v>3243.84</v>
      </c>
      <c r="L7" s="24">
        <f>H7-I7</f>
        <v>0</v>
      </c>
      <c r="M7" s="24"/>
      <c r="N7" s="22"/>
      <c r="O7" s="22"/>
    </row>
    <row r="8" spans="1:15" ht="97.5" customHeight="1">
      <c r="A8" s="23">
        <v>2</v>
      </c>
      <c r="B8" s="27"/>
      <c r="C8" s="29"/>
      <c r="D8" s="27"/>
      <c r="E8" s="28"/>
      <c r="F8" s="27"/>
      <c r="G8" s="27"/>
      <c r="H8" s="22"/>
      <c r="I8" s="22"/>
      <c r="J8" s="27"/>
      <c r="K8" s="22"/>
      <c r="L8" s="24"/>
      <c r="M8" s="24"/>
      <c r="N8" s="22"/>
      <c r="O8" s="22"/>
    </row>
    <row r="9" spans="1:15" ht="42" customHeight="1">
      <c r="A9" s="8" t="s">
        <v>16</v>
      </c>
      <c r="B9" s="8"/>
      <c r="C9" s="8"/>
      <c r="D9" s="8"/>
      <c r="E9" s="8"/>
      <c r="F9" s="8"/>
      <c r="G9" s="8"/>
      <c r="H9" s="18">
        <f>SUM(H7:H8)</f>
        <v>1000000</v>
      </c>
      <c r="I9" s="18">
        <f>SUM(I7:I8)</f>
        <v>1000000</v>
      </c>
      <c r="J9" s="18"/>
      <c r="K9" s="18">
        <f>SUM(K7:K8)</f>
        <v>3243.84</v>
      </c>
      <c r="L9" s="18">
        <f>SUM(L7:L8)</f>
        <v>0</v>
      </c>
      <c r="M9" s="18"/>
      <c r="N9" s="18"/>
      <c r="O9" s="17"/>
    </row>
    <row r="10" spans="1:12" ht="15">
      <c r="A10" s="21" t="s">
        <v>80</v>
      </c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81</v>
      </c>
      <c r="B11" s="21"/>
      <c r="C11" s="21"/>
      <c r="D11" s="21"/>
      <c r="E11" s="21"/>
      <c r="F11" s="21"/>
      <c r="G11" s="21"/>
      <c r="H11" s="21"/>
      <c r="I11" s="21" t="s">
        <v>82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 t="s">
        <v>84</v>
      </c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 t="s">
        <v>83</v>
      </c>
      <c r="B14" s="21"/>
      <c r="C14" s="21"/>
      <c r="D14" s="21"/>
      <c r="E14" s="21"/>
      <c r="F14" s="21"/>
      <c r="G14" s="21"/>
      <c r="H14" s="21"/>
      <c r="I14" s="21" t="s">
        <v>110</v>
      </c>
      <c r="J14" s="21"/>
      <c r="K14"/>
      <c r="L14"/>
    </row>
    <row r="15" spans="1:12" ht="15">
      <c r="A15"/>
      <c r="B15"/>
      <c r="C15"/>
      <c r="D15"/>
      <c r="E15"/>
      <c r="F15"/>
      <c r="G15"/>
      <c r="H15"/>
      <c r="I15"/>
      <c r="J15"/>
      <c r="K15"/>
      <c r="L15"/>
    </row>
  </sheetData>
  <sheetProtection/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zoomScale="75" zoomScaleNormal="75" zoomScalePageLayoutView="0" workbookViewId="0" topLeftCell="A1">
      <selection activeCell="I15" sqref="I15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37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19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18"/>
      <c r="K7" s="18"/>
      <c r="L7" s="20">
        <v>0</v>
      </c>
      <c r="M7" s="18"/>
      <c r="N7" s="17"/>
      <c r="O7" s="17"/>
      <c r="P7" s="17"/>
    </row>
    <row r="10" spans="1:12" ht="15">
      <c r="A10" s="21" t="s">
        <v>80</v>
      </c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81</v>
      </c>
      <c r="B11" s="21"/>
      <c r="C11" s="21"/>
      <c r="D11" s="21"/>
      <c r="E11" s="21"/>
      <c r="F11" s="21"/>
      <c r="G11" s="21"/>
      <c r="H11" s="21"/>
      <c r="I11" s="21" t="s">
        <v>82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84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83</v>
      </c>
      <c r="B15" s="21"/>
      <c r="C15" s="21"/>
      <c r="D15" s="21"/>
      <c r="E15" s="21"/>
      <c r="F15" s="21"/>
      <c r="G15" s="21"/>
      <c r="H15" s="21"/>
      <c r="I15" s="21" t="s">
        <v>110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VVG</cp:lastModifiedBy>
  <cp:lastPrinted>2016-07-01T06:18:14Z</cp:lastPrinted>
  <dcterms:created xsi:type="dcterms:W3CDTF">2007-07-05T14:40:34Z</dcterms:created>
  <dcterms:modified xsi:type="dcterms:W3CDTF">2017-01-18T07:46:42Z</dcterms:modified>
  <cp:category/>
  <cp:version/>
  <cp:contentType/>
  <cp:contentStatus/>
</cp:coreProperties>
</file>