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0515" windowHeight="9270" activeTab="2"/>
  </bookViews>
  <sheets>
    <sheet name="1 кв. 2012" sheetId="1" r:id="rId1"/>
    <sheet name="Поставщики" sheetId="2" r:id="rId2"/>
    <sheet name="год 2012" sheetId="3" r:id="rId3"/>
  </sheets>
  <definedNames>
    <definedName name="_xlnm.Print_Area" localSheetId="1">'Поставщики'!$A$1:$O$34</definedName>
  </definedNames>
  <calcPr fullCalcOnLoad="1" refMode="R1C1"/>
</workbook>
</file>

<file path=xl/sharedStrings.xml><?xml version="1.0" encoding="utf-8"?>
<sst xmlns="http://schemas.openxmlformats.org/spreadsheetml/2006/main" count="124" uniqueCount="114">
  <si>
    <t>Поступило от жильцов за оплату коммунальных услуг</t>
  </si>
  <si>
    <t>Поступило на расчетный счет за 2011 год</t>
  </si>
  <si>
    <t>ИТОГО</t>
  </si>
  <si>
    <t>Денежные средства направлены на следующее:</t>
  </si>
  <si>
    <t>1. Оплата поставщикам коммунальных услуг и материалов</t>
  </si>
  <si>
    <t>ИП Хамзин</t>
  </si>
  <si>
    <t>ООО "ГУК в ЖКХ г. Сарапула"</t>
  </si>
  <si>
    <t>Итого</t>
  </si>
  <si>
    <t>2. Организация деятельности ТСЖ</t>
  </si>
  <si>
    <t>Запрплата</t>
  </si>
  <si>
    <t>Налоги</t>
  </si>
  <si>
    <t>Услуги банка</t>
  </si>
  <si>
    <t>Канцтовары, моющие средства</t>
  </si>
  <si>
    <t>Отчет по финансовой деятельности ТСЖ "Калинина 18" за 1 квартал 2012 год</t>
  </si>
  <si>
    <t>Остаток на расчетном счете на 01.01.2012 г.</t>
  </si>
  <si>
    <t>ИТОГО израсходовано за 1 квартал 2012 год</t>
  </si>
  <si>
    <t xml:space="preserve">Остаток на расчетном счете на 31.03.2012 г. </t>
  </si>
  <si>
    <t>Возврат излишне перечисленных сумм</t>
  </si>
  <si>
    <t>МУП "Сарапульский водоканал"</t>
  </si>
  <si>
    <t>ООО "Жилремо-Дубровский"</t>
  </si>
  <si>
    <t>МЦФЭР журнал "Управление МЖД"</t>
  </si>
  <si>
    <t>ООО "Приоритет"</t>
  </si>
  <si>
    <t>ООО "Ремонтно-домовой сервис"</t>
  </si>
  <si>
    <t>ОАО "Удм.энергосбыт.компания"</t>
  </si>
  <si>
    <t>ООО "Удмурт. коммун. системы" (Отопление)</t>
  </si>
  <si>
    <t>ООО "Удмурт. коммун. системы" (ГВС)</t>
  </si>
  <si>
    <t>ООО "Центр экологических разроботок и услуг"</t>
  </si>
  <si>
    <t>Поставщики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</si>
  <si>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</si>
  <si>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</si>
  <si>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</si>
  <si>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</si>
  <si>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</si>
  <si>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</si>
  <si>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</si>
  <si>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</si>
  <si>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</si>
  <si>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</si>
  <si>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</si>
  <si>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</si>
  <si>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</si>
  <si>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Услуги</t>
  </si>
  <si>
    <t>УКС Тепло</t>
  </si>
  <si>
    <t>УКС ГВС</t>
  </si>
  <si>
    <t>Водоканал</t>
  </si>
  <si>
    <t>Удм энерго-сбыт. компания</t>
  </si>
  <si>
    <t>Жилремо-Дубровский</t>
  </si>
  <si>
    <t>Фактор</t>
  </si>
  <si>
    <t>Ремонтно-домовой сервис</t>
  </si>
  <si>
    <t>Приоритет</t>
  </si>
  <si>
    <t>Антенная служба</t>
  </si>
  <si>
    <t>Лада-С</t>
  </si>
  <si>
    <t>УРО ВДПО</t>
  </si>
  <si>
    <t>Цэнтр эколог. разработок</t>
  </si>
  <si>
    <t>Хамзин Ф.Ю. ИП</t>
  </si>
  <si>
    <t>Калабин Н.Л. ИП</t>
  </si>
  <si>
    <t>Седов Е.Г. ИП</t>
  </si>
  <si>
    <t>Материалы</t>
  </si>
  <si>
    <t>Житников В.А. ИП</t>
  </si>
  <si>
    <t>МЦФЭР</t>
  </si>
  <si>
    <t>1. Оплата поставщикам коммунальных и жилищных услуг</t>
  </si>
  <si>
    <t>Водоканал (ХВС и водоотведение)</t>
  </si>
  <si>
    <t>Ремонтно-домовой сервис (вывоз мусора)</t>
  </si>
  <si>
    <t>Удмуртская энергосбытовая компания (электроэнергия)</t>
  </si>
  <si>
    <t>Удмуртские коммунальные системы (ГВС)</t>
  </si>
  <si>
    <t>Удмуртские коммунальные системы (Тепло)</t>
  </si>
  <si>
    <t>Вознаграждение членам и Председателю ТСЖ</t>
  </si>
  <si>
    <t>Налоги (НДФЛ)</t>
  </si>
  <si>
    <t>Услуги банка (за прием платежей от жильцов и ведение расчетного счета ТСЖ)</t>
  </si>
  <si>
    <t>Выдано в подавансовый отчет на закупку материалов для ремонта МЖД и деятельности ТСЖ</t>
  </si>
  <si>
    <t>Домовой</t>
  </si>
  <si>
    <t>Спецмонтаж</t>
  </si>
  <si>
    <t>Контакт</t>
  </si>
  <si>
    <t>Профилактика</t>
  </si>
  <si>
    <t>ЭГЗ-Авто</t>
  </si>
  <si>
    <t xml:space="preserve">Дом </t>
  </si>
  <si>
    <t>Спецтранс</t>
  </si>
  <si>
    <t>Фальванов Р.Ф. ИП</t>
  </si>
  <si>
    <t>Поступило за аренду общедомового имущества</t>
  </si>
  <si>
    <t>Отчет по финансовой деятельности ТСЖ "Калинина 18" за 2012 год</t>
  </si>
  <si>
    <t>Антенная служба ООО (общедомовая антенна)</t>
  </si>
  <si>
    <t>ВДПО УРО (ревизия вентканалов)</t>
  </si>
  <si>
    <t>ДОМ ООО (работы по содержанию дома)</t>
  </si>
  <si>
    <t>Приоритет ООО (ведение бухучета ТСЖ)</t>
  </si>
  <si>
    <t>Лада-С ЗАО (заправка картриджей)</t>
  </si>
  <si>
    <t>Контакт ООО (проверка манометров)</t>
  </si>
  <si>
    <t>Профилактика ООО (дезинсекция подвала)</t>
  </si>
  <si>
    <t>ЭГЗ-Авто (услуги автовышки)</t>
  </si>
  <si>
    <t>МЦФЭР (журнал "Управление МЖД")</t>
  </si>
  <si>
    <t>Возврат банку ошибочно перечисленных ТСЖ сумм</t>
  </si>
  <si>
    <t>Гумманов А.Ж. ИП</t>
  </si>
  <si>
    <t>Кровель ООО</t>
  </si>
  <si>
    <t>Поступление 2012 год ТСЖ "Калинина 18"</t>
  </si>
  <si>
    <t>Поступило в ТСЖ за 2012 год</t>
  </si>
  <si>
    <t>ИТОГО израсходовано за 2012 год</t>
  </si>
  <si>
    <t xml:space="preserve">Остаток на расчетном счете на 31.12.2012 г. </t>
  </si>
  <si>
    <t>Кровель ООО (ремонт крыши)</t>
  </si>
  <si>
    <t>ИП Хамзин (замена кранов в подвале)</t>
  </si>
  <si>
    <t>ИП Житников В.А. (краска)</t>
  </si>
  <si>
    <t>ИП Калабин Н.Л. (электро-ремонт. работы)</t>
  </si>
  <si>
    <t>ИП Седов Е.Г. (изготовление степлокатепа)</t>
  </si>
  <si>
    <t>ИП Гумманов А.Ж. (ремонт подьезда)</t>
  </si>
  <si>
    <t>Жилремо-Дубровский ООО (услуги АДС)</t>
  </si>
  <si>
    <t>Спецтранс ООО (благоустройство территории)</t>
  </si>
  <si>
    <t>ИП Фальванов Р.Ф. (благоустройство территории)</t>
  </si>
  <si>
    <t>Центр экологических разработок ООО (составление и передача электронных расчетов)</t>
  </si>
  <si>
    <t>СпецМонтаж ООО (ремонт вернтеляционных каналов)</t>
  </si>
  <si>
    <t>Фактор ООО (благоустройство территории)</t>
  </si>
  <si>
    <t>Домовой ООО (услуги РКЦ)</t>
  </si>
  <si>
    <t>ГУК в ЖКХ ООО  (услуги РКЦ)</t>
  </si>
  <si>
    <t>Председатель ТСЖ</t>
  </si>
  <si>
    <t>Бухгалтер ТСЖ</t>
  </si>
  <si>
    <t>А.Д. Шикшинская</t>
  </si>
  <si>
    <t>И.В. Красноперова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</si>
</sst>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</numFmts>
  <fonts count="12">
    <font>
      <sz val="10"/>
      <name val="Arial Cyr"/>
      <family val="0"/>
    </font>
    <font>
      <b/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4"/>
      <color indexed="10"/>
      <name val="Arial Cyr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7" xfId="0" applyFont="1" applyBorder="1" applyAlignment="1">
      <alignment wrapText="1"/>
    </xf>
    <xf numFmtId="4" fontId="3" fillId="0" borderId="8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right" wrapText="1"/>
    </xf>
    <xf numFmtId="0" fontId="6" fillId="0" borderId="0" xfId="0" applyFont="1" applyAlignment="1">
      <alignment/>
    </xf>
    <xf numFmtId="0" fontId="3" fillId="0" borderId="3" xfId="0" applyFont="1" applyBorder="1" applyAlignment="1">
      <alignment wrapText="1"/>
    </xf>
    <xf numFmtId="4" fontId="3" fillId="0" borderId="4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0" fontId="4" fillId="0" borderId="5" xfId="0" applyFont="1" applyBorder="1" applyAlignment="1">
      <alignment horizontal="right" wrapText="1"/>
    </xf>
    <xf numFmtId="4" fontId="4" fillId="0" borderId="6" xfId="0" applyNumberFormat="1" applyFont="1" applyBorder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4" fillId="0" borderId="12" xfId="0" applyFont="1" applyBorder="1" applyAlignment="1">
      <alignment horizontal="right" wrapText="1"/>
    </xf>
    <xf numFmtId="4" fontId="4" fillId="0" borderId="12" xfId="0" applyNumberFormat="1" applyFont="1" applyBorder="1" applyAlignment="1">
      <alignment/>
    </xf>
    <xf numFmtId="0" fontId="3" fillId="0" borderId="1" xfId="0" applyFont="1" applyBorder="1" applyAlignment="1">
      <alignment horizontal="right" wrapText="1"/>
    </xf>
    <xf numFmtId="4" fontId="4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 applyAlignment="1">
      <alignment horizontal="centerContinuous" vertical="center" wrapText="1"/>
    </xf>
    <xf numFmtId="4" fontId="4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16" xfId="0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4" fontId="8" fillId="0" borderId="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8" fillId="0" borderId="6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0" fontId="3" fillId="0" borderId="29" xfId="0" applyFont="1" applyFill="1" applyBorder="1" applyAlignment="1">
      <alignment wrapText="1"/>
    </xf>
    <xf numFmtId="4" fontId="3" fillId="0" borderId="30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wrapText="1"/>
    </xf>
    <xf numFmtId="4" fontId="3" fillId="0" borderId="8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0" fontId="4" fillId="0" borderId="9" xfId="0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wrapText="1"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38" xfId="0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39" xfId="0" applyFill="1" applyBorder="1" applyAlignment="1">
      <alignment wrapText="1"/>
    </xf>
    <xf numFmtId="4" fontId="0" fillId="0" borderId="40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center"/>
    </xf>
    <xf numFmtId="4" fontId="8" fillId="0" borderId="41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8" fillId="0" borderId="17" xfId="0" applyFont="1" applyFill="1" applyBorder="1" applyAlignment="1">
      <alignment wrapText="1"/>
    </xf>
    <xf numFmtId="4" fontId="0" fillId="0" borderId="18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3" xfId="0" applyFill="1" applyBorder="1" applyAlignment="1">
      <alignment wrapText="1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4" fillId="0" borderId="42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4" fontId="0" fillId="0" borderId="0" xfId="0" applyNumberForma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0</xdr:col>
      <xdr:colOff>1495425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52475" y="0"/>
          <a:ext cx="7524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7524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Обновить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0</xdr:col>
      <xdr:colOff>1495425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52475" y="0"/>
          <a:ext cx="7524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7524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Обновить</a:t>
          </a:r>
        </a:p>
      </xdr:txBody>
    </xdr:sp>
    <xdr:clientData/>
  </xdr:twoCellAnchor>
  <xdr:twoCellAnchor>
    <xdr:from>
      <xdr:col>0</xdr:col>
      <xdr:colOff>752475</xdr:colOff>
      <xdr:row>0</xdr:row>
      <xdr:rowOff>0</xdr:rowOff>
    </xdr:from>
    <xdr:to>
      <xdr:col>0</xdr:col>
      <xdr:colOff>1495425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752475" y="0"/>
          <a:ext cx="7524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0" y="0"/>
          <a:ext cx="7524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8" sqref="A18"/>
    </sheetView>
  </sheetViews>
  <sheetFormatPr defaultColWidth="9.00390625" defaultRowHeight="12.75"/>
  <cols>
    <col min="1" max="1" width="58.25390625" style="30" customWidth="1"/>
    <col min="2" max="2" width="27.625" style="31" customWidth="1"/>
    <col min="3" max="16384" width="8.875" style="0" customWidth="1"/>
  </cols>
  <sheetData>
    <row r="1" spans="1:2" ht="40.5">
      <c r="A1" s="1" t="s">
        <v>13</v>
      </c>
      <c r="B1" s="32"/>
    </row>
    <row r="2" spans="1:2" s="3" customFormat="1" ht="15" customHeight="1" thickBot="1">
      <c r="A2" s="2"/>
      <c r="B2" s="33"/>
    </row>
    <row r="3" spans="1:2" ht="30" customHeight="1" thickBot="1">
      <c r="A3" s="4" t="s">
        <v>14</v>
      </c>
      <c r="B3" s="5">
        <v>13551.16</v>
      </c>
    </row>
    <row r="4" spans="1:2" ht="28.5" customHeight="1">
      <c r="A4" s="6" t="s">
        <v>0</v>
      </c>
      <c r="B4" s="7">
        <v>480209.25</v>
      </c>
    </row>
    <row r="5" spans="1:2" ht="28.5" customHeight="1">
      <c r="A5" s="37" t="s">
        <v>17</v>
      </c>
      <c r="B5" s="38">
        <v>400</v>
      </c>
    </row>
    <row r="6" spans="1:2" ht="27" customHeight="1" thickBot="1">
      <c r="A6" s="8" t="s">
        <v>1</v>
      </c>
      <c r="B6" s="9">
        <f>SUM(B4:B5)</f>
        <v>480609.25</v>
      </c>
    </row>
    <row r="7" spans="1:2" ht="20.25" customHeight="1">
      <c r="A7" s="10" t="s">
        <v>2</v>
      </c>
      <c r="B7" s="11">
        <f>B3+B6</f>
        <v>494160.41</v>
      </c>
    </row>
    <row r="8" spans="1:2" s="12" customFormat="1" ht="23.25" customHeight="1" thickBot="1">
      <c r="A8" s="101" t="s">
        <v>3</v>
      </c>
      <c r="B8" s="102"/>
    </row>
    <row r="9" spans="1:2" s="12" customFormat="1" ht="23.25" customHeight="1">
      <c r="A9" s="103" t="s">
        <v>4</v>
      </c>
      <c r="B9" s="104"/>
    </row>
    <row r="10" spans="1:2" s="13" customFormat="1" ht="15">
      <c r="A10" s="14" t="s">
        <v>18</v>
      </c>
      <c r="B10" s="15">
        <v>35763.64</v>
      </c>
    </row>
    <row r="11" spans="1:2" s="13" customFormat="1" ht="15">
      <c r="A11" s="14" t="s">
        <v>19</v>
      </c>
      <c r="B11" s="15">
        <v>6172.88</v>
      </c>
    </row>
    <row r="12" spans="1:2" s="13" customFormat="1" ht="15">
      <c r="A12" s="14" t="s">
        <v>5</v>
      </c>
      <c r="B12" s="15">
        <v>19800</v>
      </c>
    </row>
    <row r="13" spans="1:2" s="13" customFormat="1" ht="17.25" customHeight="1">
      <c r="A13" s="14" t="s">
        <v>20</v>
      </c>
      <c r="B13" s="15">
        <v>3234</v>
      </c>
    </row>
    <row r="14" spans="1:2" s="13" customFormat="1" ht="15" customHeight="1">
      <c r="A14" s="14" t="s">
        <v>6</v>
      </c>
      <c r="B14" s="15">
        <v>6130.14</v>
      </c>
    </row>
    <row r="15" spans="1:2" s="13" customFormat="1" ht="15">
      <c r="A15" s="14" t="s">
        <v>21</v>
      </c>
      <c r="B15" s="15">
        <v>15500</v>
      </c>
    </row>
    <row r="16" spans="1:2" s="13" customFormat="1" ht="15">
      <c r="A16" s="14" t="s">
        <v>22</v>
      </c>
      <c r="B16" s="15">
        <v>8616.92</v>
      </c>
    </row>
    <row r="17" spans="1:2" s="13" customFormat="1" ht="15">
      <c r="A17" s="14" t="s">
        <v>23</v>
      </c>
      <c r="B17" s="15">
        <v>1895.8</v>
      </c>
    </row>
    <row r="18" spans="1:2" s="13" customFormat="1" ht="15">
      <c r="A18" s="14" t="s">
        <v>25</v>
      </c>
      <c r="B18" s="15">
        <v>37586.97</v>
      </c>
    </row>
    <row r="19" spans="1:2" s="13" customFormat="1" ht="15">
      <c r="A19" s="35" t="s">
        <v>24</v>
      </c>
      <c r="B19" s="36">
        <v>236967.27</v>
      </c>
    </row>
    <row r="20" spans="1:2" s="13" customFormat="1" ht="15">
      <c r="A20" s="35" t="s">
        <v>26</v>
      </c>
      <c r="B20" s="36">
        <v>520</v>
      </c>
    </row>
    <row r="21" spans="1:2" s="17" customFormat="1" ht="16.5" thickBot="1">
      <c r="A21" s="16" t="s">
        <v>7</v>
      </c>
      <c r="B21" s="34">
        <f>SUM(B10:B20)</f>
        <v>372187.62</v>
      </c>
    </row>
    <row r="22" spans="1:2" ht="15.75" customHeight="1" thickBot="1">
      <c r="A22" s="103" t="s">
        <v>8</v>
      </c>
      <c r="B22" s="104"/>
    </row>
    <row r="23" spans="1:2" ht="15">
      <c r="A23" s="18" t="s">
        <v>9</v>
      </c>
      <c r="B23" s="19">
        <v>24512</v>
      </c>
    </row>
    <row r="24" spans="1:2" ht="15">
      <c r="A24" s="20" t="s">
        <v>10</v>
      </c>
      <c r="B24" s="21">
        <f>3875+5674.1</f>
        <v>9549.1</v>
      </c>
    </row>
    <row r="25" spans="1:2" ht="15">
      <c r="A25" s="20" t="s">
        <v>11</v>
      </c>
      <c r="B25" s="21">
        <v>2556</v>
      </c>
    </row>
    <row r="26" spans="1:2" ht="15">
      <c r="A26" s="20" t="s">
        <v>12</v>
      </c>
      <c r="B26" s="21">
        <v>3292</v>
      </c>
    </row>
    <row r="27" spans="1:2" ht="16.5" thickBot="1">
      <c r="A27" s="22" t="s">
        <v>7</v>
      </c>
      <c r="B27" s="23">
        <f>SUM(B23:B26)</f>
        <v>39909.1</v>
      </c>
    </row>
    <row r="28" spans="1:2" ht="15">
      <c r="A28" s="24"/>
      <c r="B28" s="25"/>
    </row>
    <row r="29" spans="1:2" ht="15.75">
      <c r="A29" s="26" t="s">
        <v>15</v>
      </c>
      <c r="B29" s="27">
        <f>B21+B27</f>
        <v>412096.72</v>
      </c>
    </row>
    <row r="30" spans="1:2" ht="15.75" thickBot="1">
      <c r="A30" s="24"/>
      <c r="B30" s="25"/>
    </row>
    <row r="31" spans="1:2" ht="18" customHeight="1" thickBot="1">
      <c r="A31" s="28" t="s">
        <v>16</v>
      </c>
      <c r="B31" s="29">
        <f>B7-B29</f>
        <v>82063.69</v>
      </c>
    </row>
  </sheetData>
  <mergeCells count="3">
    <mergeCell ref="A8:B8"/>
    <mergeCell ref="A9:B9"/>
    <mergeCell ref="A22:B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1" sqref="K11"/>
    </sheetView>
  </sheetViews>
  <sheetFormatPr defaultColWidth="9.00390625" defaultRowHeight="12.75"/>
  <cols>
    <col min="1" max="1" width="3.75390625" style="0" customWidth="1"/>
    <col min="2" max="2" width="19.625" style="30" customWidth="1"/>
    <col min="3" max="5" width="10.125" style="0" bestFit="1" customWidth="1"/>
    <col min="11" max="11" width="10.125" style="0" customWidth="1"/>
    <col min="12" max="12" width="9.75390625" style="0" customWidth="1"/>
    <col min="13" max="13" width="11.75390625" style="0" customWidth="1"/>
    <col min="14" max="14" width="10.125" style="0" customWidth="1"/>
    <col min="15" max="15" width="14.875" style="39" customWidth="1"/>
  </cols>
  <sheetData>
    <row r="1" spans="1:15" ht="31.5" customHeight="1" thickBot="1">
      <c r="A1" s="105" t="s">
        <v>92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3.5" thickBot="1">
      <c r="A2" s="40"/>
      <c r="B2" s="41" t="s">
        <v>27</v>
      </c>
      <c r="C2" s="42" t="s">
        <v>28</v>
      </c>
      <c r="D2" s="43" t="s">
        <v>29</v>
      </c>
      <c r="E2" s="43" t="s">
        <v>30</v>
      </c>
      <c r="F2" s="43" t="s">
        <v>31</v>
      </c>
      <c r="G2" s="43" t="s">
        <v>32</v>
      </c>
      <c r="H2" s="43" t="s">
        <v>33</v>
      </c>
      <c r="I2" s="43" t="s">
        <v>34</v>
      </c>
      <c r="J2" s="43" t="s">
        <v>35</v>
      </c>
      <c r="K2" s="43" t="s">
        <v>36</v>
      </c>
      <c r="L2" s="43" t="s">
        <v>37</v>
      </c>
      <c r="M2" s="43" t="s">
        <v>38</v>
      </c>
      <c r="N2" s="43" t="s">
        <v>39</v>
      </c>
      <c r="O2" s="44" t="s">
        <v>40</v>
      </c>
    </row>
    <row r="3" spans="1:15" ht="13.5" thickBot="1">
      <c r="A3" s="45"/>
      <c r="B3" s="46" t="s">
        <v>41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ht="12.75">
      <c r="A4" s="75">
        <v>1</v>
      </c>
      <c r="B4" s="76" t="s">
        <v>42</v>
      </c>
      <c r="C4" s="77">
        <v>136967.27</v>
      </c>
      <c r="D4" s="78">
        <v>152435.94</v>
      </c>
      <c r="E4" s="78">
        <v>109631.11</v>
      </c>
      <c r="F4" s="78">
        <v>50457.32</v>
      </c>
      <c r="G4" s="78"/>
      <c r="H4" s="78"/>
      <c r="I4" s="78"/>
      <c r="J4" s="78"/>
      <c r="K4" s="78">
        <v>3279.07</v>
      </c>
      <c r="L4" s="78">
        <v>66314.99</v>
      </c>
      <c r="M4" s="78">
        <v>86977.59</v>
      </c>
      <c r="N4" s="78">
        <v>155972.72</v>
      </c>
      <c r="O4" s="50">
        <f>SUM(C4:N4)</f>
        <v>762036.0099999999</v>
      </c>
    </row>
    <row r="5" spans="1:15" ht="12.75">
      <c r="A5" s="79">
        <v>2</v>
      </c>
      <c r="B5" s="80" t="s">
        <v>43</v>
      </c>
      <c r="C5" s="52">
        <v>19017.78</v>
      </c>
      <c r="D5" s="53">
        <v>18570.19</v>
      </c>
      <c r="E5" s="53">
        <v>19511.04</v>
      </c>
      <c r="F5" s="81">
        <v>24735.9</v>
      </c>
      <c r="G5" s="53">
        <v>24114.76</v>
      </c>
      <c r="H5" s="53">
        <v>15290.95</v>
      </c>
      <c r="I5" s="53">
        <v>16534.67</v>
      </c>
      <c r="J5" s="53">
        <v>16466.9</v>
      </c>
      <c r="K5" s="53">
        <v>22853.43</v>
      </c>
      <c r="L5" s="53">
        <v>19257.93</v>
      </c>
      <c r="M5" s="53">
        <v>22320.76</v>
      </c>
      <c r="N5" s="53">
        <v>22331</v>
      </c>
      <c r="O5" s="51">
        <f aca="true" t="shared" si="0" ref="O5:O32">SUM(C5:N5)</f>
        <v>241005.30999999997</v>
      </c>
    </row>
    <row r="6" spans="1:15" ht="12.75">
      <c r="A6" s="82">
        <v>3</v>
      </c>
      <c r="B6" s="83" t="s">
        <v>44</v>
      </c>
      <c r="C6" s="52">
        <v>17850.38</v>
      </c>
      <c r="D6" s="53">
        <v>17913.26</v>
      </c>
      <c r="E6" s="53">
        <v>18081.38</v>
      </c>
      <c r="F6" s="53">
        <v>18915.3</v>
      </c>
      <c r="G6" s="53">
        <v>18578.56</v>
      </c>
      <c r="H6" s="53">
        <v>17098.63</v>
      </c>
      <c r="I6" s="53">
        <v>20890.7</v>
      </c>
      <c r="J6" s="53">
        <v>22529.8</v>
      </c>
      <c r="K6" s="53">
        <v>22477.32</v>
      </c>
      <c r="L6" s="53">
        <v>21229.16</v>
      </c>
      <c r="M6" s="53">
        <v>20197.98</v>
      </c>
      <c r="N6" s="53">
        <v>21954.26</v>
      </c>
      <c r="O6" s="51">
        <f t="shared" si="0"/>
        <v>237716.73000000004</v>
      </c>
    </row>
    <row r="7" spans="1:15" ht="25.5">
      <c r="A7" s="82">
        <v>4</v>
      </c>
      <c r="B7" s="83" t="s">
        <v>45</v>
      </c>
      <c r="C7" s="52">
        <v>682</v>
      </c>
      <c r="D7" s="53">
        <v>639.3</v>
      </c>
      <c r="E7" s="53">
        <v>417.4</v>
      </c>
      <c r="F7" s="53">
        <v>385.3</v>
      </c>
      <c r="G7" s="53">
        <v>287.2</v>
      </c>
      <c r="H7" s="53">
        <v>212.6</v>
      </c>
      <c r="I7" s="53">
        <v>249</v>
      </c>
      <c r="J7" s="53">
        <v>303.33</v>
      </c>
      <c r="K7" s="53">
        <f>3827.2+5176.32</f>
        <v>9003.52</v>
      </c>
      <c r="L7" s="53"/>
      <c r="M7" s="53"/>
      <c r="N7" s="53"/>
      <c r="O7" s="51">
        <f t="shared" si="0"/>
        <v>12179.65</v>
      </c>
    </row>
    <row r="8" spans="1:15" ht="15.75" customHeight="1">
      <c r="A8" s="82">
        <v>5</v>
      </c>
      <c r="B8" s="83" t="s">
        <v>46</v>
      </c>
      <c r="C8" s="52">
        <v>2172.5</v>
      </c>
      <c r="D8" s="53">
        <v>2439.88</v>
      </c>
      <c r="E8" s="53">
        <f>296+1854+254+2239.34</f>
        <v>4643.34</v>
      </c>
      <c r="F8" s="53">
        <f>2239.34+493</f>
        <v>2732.34</v>
      </c>
      <c r="G8" s="53">
        <v>2239.34</v>
      </c>
      <c r="H8" s="53">
        <v>2239.34</v>
      </c>
      <c r="I8" s="53">
        <v>2172.5</v>
      </c>
      <c r="J8" s="53">
        <f>2172.5+8000+273</f>
        <v>10445.5</v>
      </c>
      <c r="K8" s="53">
        <v>2406.46</v>
      </c>
      <c r="L8" s="53">
        <f>992+2406.46</f>
        <v>3398.46</v>
      </c>
      <c r="M8" s="53">
        <v>2406.46</v>
      </c>
      <c r="N8" s="53"/>
      <c r="O8" s="51">
        <f t="shared" si="0"/>
        <v>37296.12</v>
      </c>
    </row>
    <row r="9" spans="1:15" ht="12.75">
      <c r="A9" s="82">
        <v>6</v>
      </c>
      <c r="B9" s="83" t="s">
        <v>70</v>
      </c>
      <c r="C9" s="52"/>
      <c r="D9" s="53"/>
      <c r="E9" s="53">
        <f>1367.1+3328.56</f>
        <v>4695.66</v>
      </c>
      <c r="F9" s="53"/>
      <c r="G9" s="53"/>
      <c r="H9" s="53">
        <f>1354.08+3328.56</f>
        <v>4682.639999999999</v>
      </c>
      <c r="I9" s="53"/>
      <c r="J9" s="53"/>
      <c r="K9" s="53">
        <f>3343.97+1347.57</f>
        <v>4691.54</v>
      </c>
      <c r="L9" s="53"/>
      <c r="M9" s="53"/>
      <c r="N9" s="53">
        <f>1347.57+3374.79</f>
        <v>4722.36</v>
      </c>
      <c r="O9" s="51">
        <f t="shared" si="0"/>
        <v>18792.2</v>
      </c>
    </row>
    <row r="10" spans="1:15" ht="12.75">
      <c r="A10" s="82">
        <v>7</v>
      </c>
      <c r="B10" s="83" t="s">
        <v>47</v>
      </c>
      <c r="C10" s="52"/>
      <c r="D10" s="53"/>
      <c r="E10" s="53"/>
      <c r="F10" s="53"/>
      <c r="G10" s="53">
        <v>13102</v>
      </c>
      <c r="H10" s="53"/>
      <c r="I10" s="53"/>
      <c r="J10" s="53"/>
      <c r="K10" s="53"/>
      <c r="L10" s="53"/>
      <c r="M10" s="53"/>
      <c r="N10" s="53"/>
      <c r="O10" s="51">
        <f t="shared" si="0"/>
        <v>13102</v>
      </c>
    </row>
    <row r="11" spans="1:15" ht="25.5">
      <c r="A11" s="82">
        <v>8</v>
      </c>
      <c r="B11" s="83" t="s">
        <v>48</v>
      </c>
      <c r="C11" s="52">
        <v>4337.97</v>
      </c>
      <c r="D11" s="53">
        <v>4278.95</v>
      </c>
      <c r="E11" s="53">
        <v>4278.95</v>
      </c>
      <c r="F11" s="53">
        <v>4278.95</v>
      </c>
      <c r="G11" s="53">
        <v>4278.95</v>
      </c>
      <c r="H11" s="53">
        <v>4278.95</v>
      </c>
      <c r="I11" s="53">
        <v>4278.95</v>
      </c>
      <c r="J11" s="53">
        <v>4278.95</v>
      </c>
      <c r="K11" s="53">
        <v>4278.95</v>
      </c>
      <c r="L11" s="53">
        <v>4278.95</v>
      </c>
      <c r="M11" s="53">
        <v>4278.95</v>
      </c>
      <c r="N11" s="53">
        <v>4278.95</v>
      </c>
      <c r="O11" s="51">
        <f t="shared" si="0"/>
        <v>51406.41999999999</v>
      </c>
    </row>
    <row r="12" spans="1:15" ht="12.75">
      <c r="A12" s="82">
        <v>9</v>
      </c>
      <c r="B12" s="83" t="s">
        <v>49</v>
      </c>
      <c r="C12" s="52">
        <v>4000</v>
      </c>
      <c r="D12" s="53">
        <v>4000</v>
      </c>
      <c r="E12" s="53">
        <v>4000</v>
      </c>
      <c r="F12" s="53">
        <v>4000</v>
      </c>
      <c r="G12" s="53">
        <v>4000</v>
      </c>
      <c r="H12" s="53">
        <v>4000</v>
      </c>
      <c r="I12" s="53">
        <v>4000</v>
      </c>
      <c r="J12" s="53">
        <v>4000</v>
      </c>
      <c r="K12" s="53">
        <v>4000</v>
      </c>
      <c r="L12" s="53">
        <v>4000</v>
      </c>
      <c r="M12" s="53">
        <v>4000</v>
      </c>
      <c r="N12" s="53">
        <v>4000</v>
      </c>
      <c r="O12" s="51">
        <f t="shared" si="0"/>
        <v>48000</v>
      </c>
    </row>
    <row r="13" spans="1:15" ht="12.75">
      <c r="A13" s="82">
        <v>10</v>
      </c>
      <c r="B13" s="83" t="s">
        <v>50</v>
      </c>
      <c r="C13" s="52"/>
      <c r="D13" s="53"/>
      <c r="E13" s="53">
        <v>195</v>
      </c>
      <c r="F13" s="53"/>
      <c r="G13" s="53"/>
      <c r="H13" s="53">
        <v>195</v>
      </c>
      <c r="I13" s="53"/>
      <c r="J13" s="53"/>
      <c r="K13" s="53">
        <v>195</v>
      </c>
      <c r="L13" s="53"/>
      <c r="M13" s="53"/>
      <c r="N13" s="53">
        <v>195</v>
      </c>
      <c r="O13" s="51">
        <f t="shared" si="0"/>
        <v>780</v>
      </c>
    </row>
    <row r="14" spans="1:15" ht="12.75">
      <c r="A14" s="82">
        <v>11</v>
      </c>
      <c r="B14" s="83" t="s">
        <v>51</v>
      </c>
      <c r="C14" s="52"/>
      <c r="D14" s="53"/>
      <c r="E14" s="53"/>
      <c r="F14" s="53"/>
      <c r="G14" s="53">
        <v>200</v>
      </c>
      <c r="H14" s="53"/>
      <c r="I14" s="53"/>
      <c r="J14" s="53"/>
      <c r="K14" s="53"/>
      <c r="L14" s="53"/>
      <c r="M14" s="53"/>
      <c r="N14" s="53">
        <v>200</v>
      </c>
      <c r="O14" s="51">
        <f t="shared" si="0"/>
        <v>400</v>
      </c>
    </row>
    <row r="15" spans="1:15" ht="12.75">
      <c r="A15" s="82">
        <v>12</v>
      </c>
      <c r="B15" s="83" t="s">
        <v>52</v>
      </c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>
        <v>6400</v>
      </c>
      <c r="N15" s="53"/>
      <c r="O15" s="51">
        <f t="shared" si="0"/>
        <v>6400</v>
      </c>
    </row>
    <row r="16" spans="1:15" ht="25.5">
      <c r="A16" s="82">
        <v>13</v>
      </c>
      <c r="B16" s="83" t="s">
        <v>53</v>
      </c>
      <c r="C16" s="52"/>
      <c r="D16" s="53"/>
      <c r="E16" s="53"/>
      <c r="F16" s="53">
        <v>250</v>
      </c>
      <c r="G16" s="53"/>
      <c r="H16" s="53"/>
      <c r="I16" s="53">
        <v>100</v>
      </c>
      <c r="J16" s="53"/>
      <c r="K16" s="53"/>
      <c r="L16" s="53"/>
      <c r="M16" s="53"/>
      <c r="N16" s="53"/>
      <c r="O16" s="51">
        <f t="shared" si="0"/>
        <v>350</v>
      </c>
    </row>
    <row r="17" spans="1:15" ht="12.75">
      <c r="A17" s="82">
        <v>15</v>
      </c>
      <c r="B17" s="83" t="s">
        <v>54</v>
      </c>
      <c r="C17" s="52"/>
      <c r="D17" s="53"/>
      <c r="E17" s="81">
        <v>19800</v>
      </c>
      <c r="F17" s="53"/>
      <c r="G17" s="81"/>
      <c r="H17" s="53"/>
      <c r="I17" s="53"/>
      <c r="J17" s="53"/>
      <c r="K17" s="53"/>
      <c r="L17" s="53"/>
      <c r="M17" s="53"/>
      <c r="N17" s="53"/>
      <c r="O17" s="51">
        <f t="shared" si="0"/>
        <v>19800</v>
      </c>
    </row>
    <row r="18" spans="1:15" ht="12.75">
      <c r="A18" s="82">
        <v>16</v>
      </c>
      <c r="B18" s="83" t="s">
        <v>55</v>
      </c>
      <c r="C18" s="84"/>
      <c r="D18" s="53"/>
      <c r="E18" s="81"/>
      <c r="F18" s="53"/>
      <c r="G18" s="81"/>
      <c r="H18" s="53">
        <v>8972</v>
      </c>
      <c r="I18" s="53"/>
      <c r="J18" s="53"/>
      <c r="K18" s="53"/>
      <c r="L18" s="53"/>
      <c r="M18" s="53"/>
      <c r="N18" s="53">
        <v>31988</v>
      </c>
      <c r="O18" s="51">
        <f t="shared" si="0"/>
        <v>40960</v>
      </c>
    </row>
    <row r="19" spans="1:15" ht="12.75">
      <c r="A19" s="82">
        <v>17</v>
      </c>
      <c r="B19" s="83" t="s">
        <v>75</v>
      </c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>
        <v>3925</v>
      </c>
      <c r="N19" s="53"/>
      <c r="O19" s="51">
        <f>SUM(C19:N19)</f>
        <v>3925</v>
      </c>
    </row>
    <row r="20" spans="1:15" ht="12.75">
      <c r="A20" s="82">
        <v>18</v>
      </c>
      <c r="B20" s="83" t="s">
        <v>71</v>
      </c>
      <c r="C20" s="52"/>
      <c r="D20" s="53"/>
      <c r="E20" s="53"/>
      <c r="F20" s="53"/>
      <c r="G20" s="53">
        <v>4500</v>
      </c>
      <c r="H20" s="53"/>
      <c r="I20" s="53"/>
      <c r="J20" s="53"/>
      <c r="K20" s="53"/>
      <c r="L20" s="53"/>
      <c r="M20" s="53"/>
      <c r="N20" s="53"/>
      <c r="O20" s="51">
        <f aca="true" t="shared" si="1" ref="O20:O25">SUM(C20:N20)</f>
        <v>4500</v>
      </c>
    </row>
    <row r="21" spans="1:15" ht="12.75">
      <c r="A21" s="82">
        <v>19</v>
      </c>
      <c r="B21" s="83" t="s">
        <v>72</v>
      </c>
      <c r="C21" s="52"/>
      <c r="D21" s="53"/>
      <c r="E21" s="53"/>
      <c r="F21" s="53"/>
      <c r="G21" s="53"/>
      <c r="H21" s="53">
        <v>420</v>
      </c>
      <c r="I21" s="53">
        <v>420</v>
      </c>
      <c r="J21" s="53"/>
      <c r="K21" s="53"/>
      <c r="L21" s="53"/>
      <c r="M21" s="53"/>
      <c r="N21" s="53"/>
      <c r="O21" s="51">
        <f t="shared" si="1"/>
        <v>840</v>
      </c>
    </row>
    <row r="22" spans="1:15" ht="12.75">
      <c r="A22" s="82">
        <v>20</v>
      </c>
      <c r="B22" s="83" t="s">
        <v>73</v>
      </c>
      <c r="C22" s="52"/>
      <c r="D22" s="53"/>
      <c r="E22" s="53"/>
      <c r="F22" s="53"/>
      <c r="G22" s="53"/>
      <c r="H22" s="53"/>
      <c r="I22" s="53"/>
      <c r="J22" s="53"/>
      <c r="K22" s="53">
        <f>2520+840</f>
        <v>3360</v>
      </c>
      <c r="L22" s="53"/>
      <c r="M22" s="53"/>
      <c r="N22" s="53"/>
      <c r="O22" s="51">
        <f t="shared" si="1"/>
        <v>3360</v>
      </c>
    </row>
    <row r="23" spans="1:15" ht="12.75">
      <c r="A23" s="82">
        <v>21</v>
      </c>
      <c r="B23" s="83" t="s">
        <v>74</v>
      </c>
      <c r="C23" s="52"/>
      <c r="D23" s="53"/>
      <c r="E23" s="53"/>
      <c r="F23" s="53"/>
      <c r="G23" s="53"/>
      <c r="H23" s="53"/>
      <c r="I23" s="53"/>
      <c r="J23" s="53"/>
      <c r="K23" s="53"/>
      <c r="L23" s="53">
        <v>2300</v>
      </c>
      <c r="M23" s="53"/>
      <c r="N23" s="53"/>
      <c r="O23" s="51">
        <f t="shared" si="1"/>
        <v>2300</v>
      </c>
    </row>
    <row r="24" spans="1:15" ht="12.75">
      <c r="A24" s="79">
        <v>22</v>
      </c>
      <c r="B24" s="80" t="s">
        <v>90</v>
      </c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>
        <v>27000</v>
      </c>
      <c r="O24" s="51">
        <f t="shared" si="1"/>
        <v>27000</v>
      </c>
    </row>
    <row r="25" spans="1:15" ht="13.5" thickBot="1">
      <c r="A25" s="79">
        <v>23</v>
      </c>
      <c r="B25" s="85" t="s">
        <v>91</v>
      </c>
      <c r="C25" s="86"/>
      <c r="D25" s="87"/>
      <c r="E25" s="88"/>
      <c r="F25" s="87"/>
      <c r="G25" s="88"/>
      <c r="H25" s="87"/>
      <c r="I25" s="87"/>
      <c r="J25" s="87"/>
      <c r="K25" s="87"/>
      <c r="L25" s="87"/>
      <c r="M25" s="87"/>
      <c r="N25" s="87"/>
      <c r="O25" s="51">
        <f t="shared" si="1"/>
        <v>0</v>
      </c>
    </row>
    <row r="26" spans="1:15" ht="13.5" thickBot="1">
      <c r="A26" s="89"/>
      <c r="B26" s="85"/>
      <c r="C26" s="86"/>
      <c r="D26" s="87"/>
      <c r="E26" s="88"/>
      <c r="F26" s="87"/>
      <c r="G26" s="88"/>
      <c r="H26" s="87"/>
      <c r="I26" s="87"/>
      <c r="J26" s="87"/>
      <c r="K26" s="87"/>
      <c r="L26" s="87"/>
      <c r="M26" s="87"/>
      <c r="N26" s="90" t="s">
        <v>2</v>
      </c>
      <c r="O26" s="55">
        <f>SUM(O4:O25)</f>
        <v>1532149.4399999997</v>
      </c>
    </row>
    <row r="27" spans="1:15" ht="13.5" thickBot="1">
      <c r="A27" s="91"/>
      <c r="B27" s="92" t="s">
        <v>57</v>
      </c>
      <c r="C27" s="93"/>
      <c r="D27" s="94"/>
      <c r="E27" s="95"/>
      <c r="F27" s="94"/>
      <c r="G27" s="95"/>
      <c r="H27" s="94"/>
      <c r="I27" s="94"/>
      <c r="J27" s="94"/>
      <c r="K27" s="94"/>
      <c r="L27" s="94"/>
      <c r="M27" s="94"/>
      <c r="N27" s="96"/>
      <c r="O27" s="56"/>
    </row>
    <row r="28" spans="1:15" ht="12.75">
      <c r="A28" s="79">
        <v>1</v>
      </c>
      <c r="B28" s="80" t="s">
        <v>58</v>
      </c>
      <c r="C28" s="52"/>
      <c r="D28" s="53"/>
      <c r="E28" s="53"/>
      <c r="F28" s="53"/>
      <c r="G28" s="53">
        <v>643.5</v>
      </c>
      <c r="H28" s="53"/>
      <c r="I28" s="53"/>
      <c r="J28" s="53"/>
      <c r="K28" s="53"/>
      <c r="L28" s="53"/>
      <c r="M28" s="53"/>
      <c r="N28" s="53"/>
      <c r="O28" s="51">
        <f t="shared" si="0"/>
        <v>643.5</v>
      </c>
    </row>
    <row r="29" spans="1:15" ht="12.75">
      <c r="A29" s="79">
        <v>2</v>
      </c>
      <c r="B29" s="80" t="s">
        <v>56</v>
      </c>
      <c r="C29" s="52"/>
      <c r="D29" s="53"/>
      <c r="E29" s="53"/>
      <c r="F29" s="53"/>
      <c r="G29" s="53">
        <v>720</v>
      </c>
      <c r="H29" s="53"/>
      <c r="I29" s="53"/>
      <c r="J29" s="53"/>
      <c r="K29" s="53"/>
      <c r="L29" s="53"/>
      <c r="M29" s="53"/>
      <c r="N29" s="53"/>
      <c r="O29" s="51">
        <f t="shared" si="0"/>
        <v>720</v>
      </c>
    </row>
    <row r="30" spans="1:15" ht="12.75">
      <c r="A30" s="79">
        <v>3</v>
      </c>
      <c r="B30" s="80" t="s">
        <v>59</v>
      </c>
      <c r="C30" s="52"/>
      <c r="D30" s="53"/>
      <c r="E30" s="53"/>
      <c r="F30" s="53">
        <f>269.5+269.5+269.5+269.5</f>
        <v>1078</v>
      </c>
      <c r="G30" s="53">
        <v>269.5</v>
      </c>
      <c r="H30" s="53">
        <v>269.5</v>
      </c>
      <c r="I30" s="53">
        <v>269.5</v>
      </c>
      <c r="J30" s="53">
        <v>269.5</v>
      </c>
      <c r="K30" s="53">
        <v>269.5</v>
      </c>
      <c r="L30" s="53">
        <v>269.5</v>
      </c>
      <c r="M30" s="53">
        <v>269.5</v>
      </c>
      <c r="N30" s="53">
        <v>269.5</v>
      </c>
      <c r="O30" s="51">
        <f t="shared" si="0"/>
        <v>3234</v>
      </c>
    </row>
    <row r="31" spans="1:15" ht="12.75">
      <c r="A31" s="79">
        <v>4</v>
      </c>
      <c r="B31" s="80" t="s">
        <v>76</v>
      </c>
      <c r="C31" s="97"/>
      <c r="D31" s="81"/>
      <c r="E31" s="81"/>
      <c r="F31" s="81"/>
      <c r="G31" s="81"/>
      <c r="H31" s="81"/>
      <c r="I31" s="81"/>
      <c r="J31" s="81"/>
      <c r="K31" s="81"/>
      <c r="L31" s="81">
        <v>14500</v>
      </c>
      <c r="M31" s="81"/>
      <c r="N31" s="81"/>
      <c r="O31" s="51">
        <f t="shared" si="0"/>
        <v>14500</v>
      </c>
    </row>
    <row r="32" spans="1:15" ht="13.5" thickBot="1">
      <c r="A32" s="79">
        <v>5</v>
      </c>
      <c r="B32" s="98" t="s">
        <v>77</v>
      </c>
      <c r="C32" s="99"/>
      <c r="D32" s="100"/>
      <c r="E32" s="100"/>
      <c r="F32" s="100"/>
      <c r="G32" s="100"/>
      <c r="H32" s="100"/>
      <c r="I32" s="100"/>
      <c r="J32" s="100"/>
      <c r="K32" s="100"/>
      <c r="L32" s="100">
        <v>42600</v>
      </c>
      <c r="M32" s="100"/>
      <c r="N32" s="100"/>
      <c r="O32" s="54">
        <f t="shared" si="0"/>
        <v>42600</v>
      </c>
    </row>
    <row r="33" spans="1:15" ht="12.75">
      <c r="A33" s="57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 t="s">
        <v>2</v>
      </c>
      <c r="O33" s="61">
        <f>SUM(O28:O32)</f>
        <v>61697.5</v>
      </c>
    </row>
    <row r="34" ht="30.75" customHeight="1">
      <c r="O34" s="62">
        <f>O26+O33</f>
        <v>1593846.9399999997</v>
      </c>
    </row>
  </sheetData>
  <mergeCells count="1">
    <mergeCell ref="A1:O1"/>
  </mergeCells>
  <printOptions/>
  <pageMargins left="0.75" right="0.24" top="0.55" bottom="0.46" header="0.5" footer="0.5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 topLeftCell="A43">
      <selection activeCell="G47" sqref="G47"/>
    </sheetView>
  </sheetViews>
  <sheetFormatPr defaultColWidth="9.00390625" defaultRowHeight="12.75"/>
  <cols>
    <col min="1" max="1" width="58.25390625" style="30" customWidth="1"/>
    <col min="2" max="2" width="27.625" style="31" customWidth="1"/>
    <col min="3" max="6" width="8.875" style="0" customWidth="1"/>
    <col min="7" max="7" width="18.00390625" style="0" customWidth="1"/>
    <col min="8" max="16384" width="8.875" style="0" customWidth="1"/>
  </cols>
  <sheetData>
    <row r="1" spans="1:2" ht="40.5">
      <c r="A1" s="1" t="s">
        <v>79</v>
      </c>
      <c r="B1" s="32"/>
    </row>
    <row r="2" spans="1:2" s="3" customFormat="1" ht="15" customHeight="1" thickBot="1">
      <c r="A2" s="2"/>
      <c r="B2" s="33"/>
    </row>
    <row r="3" spans="1:2" ht="30" customHeight="1" thickBot="1">
      <c r="A3" s="4" t="s">
        <v>14</v>
      </c>
      <c r="B3" s="5">
        <v>13551.16</v>
      </c>
    </row>
    <row r="4" spans="1:2" ht="28.5" customHeight="1">
      <c r="A4" s="6" t="s">
        <v>0</v>
      </c>
      <c r="B4" s="7">
        <v>1997939.36</v>
      </c>
    </row>
    <row r="5" spans="1:2" ht="28.5" customHeight="1">
      <c r="A5" s="37" t="s">
        <v>78</v>
      </c>
      <c r="B5" s="38">
        <v>10033.1</v>
      </c>
    </row>
    <row r="6" spans="1:2" ht="28.5" customHeight="1">
      <c r="A6" s="37" t="s">
        <v>17</v>
      </c>
      <c r="B6" s="38">
        <v>400</v>
      </c>
    </row>
    <row r="7" spans="1:2" ht="27" customHeight="1" thickBot="1">
      <c r="A7" s="8" t="s">
        <v>93</v>
      </c>
      <c r="B7" s="9">
        <f>SUM(B3:B6)</f>
        <v>2021923.62</v>
      </c>
    </row>
    <row r="8" spans="1:2" ht="20.25" customHeight="1">
      <c r="A8" s="10"/>
      <c r="B8" s="11"/>
    </row>
    <row r="9" spans="1:2" s="12" customFormat="1" ht="23.25" customHeight="1" thickBot="1">
      <c r="A9" s="101" t="s">
        <v>3</v>
      </c>
      <c r="B9" s="102"/>
    </row>
    <row r="10" spans="1:2" s="12" customFormat="1" ht="23.25" customHeight="1" thickBot="1">
      <c r="A10" s="103" t="s">
        <v>60</v>
      </c>
      <c r="B10" s="104"/>
    </row>
    <row r="11" spans="1:2" s="13" customFormat="1" ht="15">
      <c r="A11" s="63" t="s">
        <v>80</v>
      </c>
      <c r="B11" s="64">
        <v>780</v>
      </c>
    </row>
    <row r="12" spans="1:2" s="13" customFormat="1" ht="15">
      <c r="A12" s="65" t="s">
        <v>81</v>
      </c>
      <c r="B12" s="66">
        <v>6400</v>
      </c>
    </row>
    <row r="13" spans="1:2" s="13" customFormat="1" ht="15">
      <c r="A13" s="65" t="s">
        <v>61</v>
      </c>
      <c r="B13" s="66">
        <v>237716.73</v>
      </c>
    </row>
    <row r="14" spans="1:2" s="13" customFormat="1" ht="16.5" customHeight="1">
      <c r="A14" s="65" t="s">
        <v>82</v>
      </c>
      <c r="B14" s="66">
        <v>3925</v>
      </c>
    </row>
    <row r="15" spans="1:2" s="13" customFormat="1" ht="14.25" customHeight="1">
      <c r="A15" s="65" t="s">
        <v>108</v>
      </c>
      <c r="B15" s="66">
        <v>18792.2</v>
      </c>
    </row>
    <row r="16" spans="1:2" s="13" customFormat="1" ht="14.25" customHeight="1">
      <c r="A16" s="65" t="s">
        <v>109</v>
      </c>
      <c r="B16" s="66">
        <v>6130.14</v>
      </c>
    </row>
    <row r="17" spans="1:2" s="13" customFormat="1" ht="14.25" customHeight="1">
      <c r="A17" s="65" t="s">
        <v>102</v>
      </c>
      <c r="B17" s="66">
        <v>39129.62</v>
      </c>
    </row>
    <row r="18" spans="1:2" s="13" customFormat="1" ht="14.25" customHeight="1">
      <c r="A18" s="65" t="s">
        <v>101</v>
      </c>
      <c r="B18" s="66">
        <v>27000</v>
      </c>
    </row>
    <row r="19" spans="1:2" s="13" customFormat="1" ht="14.25" customHeight="1">
      <c r="A19" s="65" t="s">
        <v>99</v>
      </c>
      <c r="B19" s="66">
        <v>40960</v>
      </c>
    </row>
    <row r="20" spans="1:2" s="13" customFormat="1" ht="14.25" customHeight="1">
      <c r="A20" s="65" t="s">
        <v>98</v>
      </c>
      <c r="B20" s="66">
        <v>643.5</v>
      </c>
    </row>
    <row r="21" spans="1:2" s="13" customFormat="1" ht="14.25" customHeight="1">
      <c r="A21" s="65" t="s">
        <v>100</v>
      </c>
      <c r="B21" s="66">
        <v>720</v>
      </c>
    </row>
    <row r="22" spans="1:2" s="13" customFormat="1" ht="14.25" customHeight="1">
      <c r="A22" s="65" t="s">
        <v>97</v>
      </c>
      <c r="B22" s="66">
        <v>19800</v>
      </c>
    </row>
    <row r="23" spans="1:2" s="13" customFormat="1" ht="14.25" customHeight="1">
      <c r="A23" s="65" t="s">
        <v>104</v>
      </c>
      <c r="B23" s="66">
        <v>42600</v>
      </c>
    </row>
    <row r="24" spans="1:2" s="13" customFormat="1" ht="14.25" customHeight="1">
      <c r="A24" s="65" t="s">
        <v>85</v>
      </c>
      <c r="B24" s="66">
        <v>840</v>
      </c>
    </row>
    <row r="25" spans="1:2" s="13" customFormat="1" ht="14.25" customHeight="1">
      <c r="A25" s="65" t="s">
        <v>96</v>
      </c>
      <c r="B25" s="66">
        <v>92000</v>
      </c>
    </row>
    <row r="26" spans="1:2" s="13" customFormat="1" ht="14.25" customHeight="1">
      <c r="A26" s="65" t="s">
        <v>84</v>
      </c>
      <c r="B26" s="66">
        <v>400</v>
      </c>
    </row>
    <row r="27" spans="1:2" s="13" customFormat="1" ht="15">
      <c r="A27" s="65" t="s">
        <v>83</v>
      </c>
      <c r="B27" s="66">
        <v>51500</v>
      </c>
    </row>
    <row r="28" spans="1:2" s="13" customFormat="1" ht="15">
      <c r="A28" s="65" t="s">
        <v>86</v>
      </c>
      <c r="B28" s="66">
        <v>3360</v>
      </c>
    </row>
    <row r="29" spans="1:2" s="13" customFormat="1" ht="15">
      <c r="A29" s="65" t="s">
        <v>62</v>
      </c>
      <c r="B29" s="66">
        <v>51406.42</v>
      </c>
    </row>
    <row r="30" spans="1:2" s="13" customFormat="1" ht="18.75" customHeight="1">
      <c r="A30" s="65" t="s">
        <v>106</v>
      </c>
      <c r="B30" s="66">
        <v>4500</v>
      </c>
    </row>
    <row r="31" spans="1:2" s="13" customFormat="1" ht="15">
      <c r="A31" s="65" t="s">
        <v>103</v>
      </c>
      <c r="B31" s="66">
        <v>14500</v>
      </c>
    </row>
    <row r="32" spans="1:2" s="13" customFormat="1" ht="30">
      <c r="A32" s="65" t="s">
        <v>63</v>
      </c>
      <c r="B32" s="66">
        <v>12450.82</v>
      </c>
    </row>
    <row r="33" spans="1:2" s="13" customFormat="1" ht="15">
      <c r="A33" s="65" t="s">
        <v>64</v>
      </c>
      <c r="B33" s="66">
        <v>241004.31</v>
      </c>
    </row>
    <row r="34" spans="1:2" s="13" customFormat="1" ht="15">
      <c r="A34" s="65" t="s">
        <v>65</v>
      </c>
      <c r="B34" s="66">
        <v>812036.01</v>
      </c>
    </row>
    <row r="35" spans="1:2" s="13" customFormat="1" ht="15">
      <c r="A35" s="65" t="s">
        <v>107</v>
      </c>
      <c r="B35" s="66">
        <v>13102</v>
      </c>
    </row>
    <row r="36" spans="1:2" s="13" customFormat="1" ht="30">
      <c r="A36" s="67" t="s">
        <v>105</v>
      </c>
      <c r="B36" s="68">
        <v>870</v>
      </c>
    </row>
    <row r="37" spans="1:2" s="13" customFormat="1" ht="15">
      <c r="A37" s="67" t="s">
        <v>87</v>
      </c>
      <c r="B37" s="68">
        <v>2300</v>
      </c>
    </row>
    <row r="38" spans="1:2" s="13" customFormat="1" ht="15">
      <c r="A38" s="69" t="s">
        <v>88</v>
      </c>
      <c r="B38" s="73">
        <v>6560.4</v>
      </c>
    </row>
    <row r="39" spans="1:2" s="17" customFormat="1" ht="16.5" thickBot="1">
      <c r="A39" s="70" t="s">
        <v>7</v>
      </c>
      <c r="B39" s="71">
        <f>SUM(B11:B38)</f>
        <v>1751427.15</v>
      </c>
    </row>
    <row r="40" spans="1:2" ht="15.75" customHeight="1" thickBot="1">
      <c r="A40" s="106" t="s">
        <v>8</v>
      </c>
      <c r="B40" s="107"/>
    </row>
    <row r="41" spans="1:2" ht="15">
      <c r="A41" s="72" t="s">
        <v>66</v>
      </c>
      <c r="B41" s="19">
        <v>114382.88</v>
      </c>
    </row>
    <row r="42" spans="1:2" ht="15">
      <c r="A42" s="67" t="s">
        <v>67</v>
      </c>
      <c r="B42" s="73">
        <f>15269+23370.19</f>
        <v>38639.19</v>
      </c>
    </row>
    <row r="43" spans="1:7" ht="30">
      <c r="A43" s="67" t="s">
        <v>68</v>
      </c>
      <c r="B43" s="68">
        <v>11634</v>
      </c>
      <c r="G43" s="31"/>
    </row>
    <row r="44" spans="1:7" ht="30">
      <c r="A44" s="67" t="s">
        <v>69</v>
      </c>
      <c r="B44" s="73">
        <v>10661.12</v>
      </c>
      <c r="G44" s="31"/>
    </row>
    <row r="45" spans="1:7" ht="15">
      <c r="A45" s="65" t="s">
        <v>89</v>
      </c>
      <c r="B45" s="74">
        <v>2663.22</v>
      </c>
      <c r="G45" s="31"/>
    </row>
    <row r="46" spans="1:2" ht="16.5" thickBot="1">
      <c r="A46" s="22" t="s">
        <v>7</v>
      </c>
      <c r="B46" s="23">
        <f>SUM(B41:B45)</f>
        <v>177980.41</v>
      </c>
    </row>
    <row r="47" spans="1:2" ht="15">
      <c r="A47" s="24"/>
      <c r="B47" s="25"/>
    </row>
    <row r="48" spans="1:2" ht="15.75">
      <c r="A48" s="26" t="s">
        <v>94</v>
      </c>
      <c r="B48" s="27">
        <f>B39+B46</f>
        <v>1929407.5599999998</v>
      </c>
    </row>
    <row r="49" spans="1:2" ht="15.75" thickBot="1">
      <c r="A49" s="24"/>
      <c r="B49" s="25"/>
    </row>
    <row r="50" spans="1:2" ht="18" customHeight="1" thickBot="1">
      <c r="A50" s="28" t="s">
        <v>95</v>
      </c>
      <c r="B50" s="29">
        <f>B7-(B39+B46)</f>
        <v>92516.06000000029</v>
      </c>
    </row>
    <row r="54" spans="1:2" ht="12.75">
      <c r="A54" s="30" t="s">
        <v>110</v>
      </c>
      <c r="B54" s="108" t="s">
        <v>112</v>
      </c>
    </row>
    <row r="55" ht="12.75">
      <c r="B55" s="108"/>
    </row>
    <row r="56" ht="12.75">
      <c r="B56" s="108"/>
    </row>
    <row r="57" spans="1:2" ht="12.75">
      <c r="A57" s="30" t="s">
        <v>111</v>
      </c>
      <c r="B57" s="108" t="s">
        <v>113</v>
      </c>
    </row>
    <row r="58" ht="12.75">
      <c r="B58" s="108"/>
    </row>
  </sheetData>
  <mergeCells count="3">
    <mergeCell ref="A9:B9"/>
    <mergeCell ref="A10:B10"/>
    <mergeCell ref="A40:B40"/>
  </mergeCells>
  <printOptions/>
  <pageMargins left="0.75" right="0.75" top="0.53" bottom="0.41" header="0.5" footer="0.5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2013-03-17T05:57:30Z</cp:lastPrinted>
  <dcterms:created xsi:type="dcterms:W3CDTF">2012-04-08T16:34:58Z</dcterms:created>
  <dcterms:modified xsi:type="dcterms:W3CDTF">2013-03-17T05:57:31Z</dcterms:modified>
  <cp:category/>
  <cp:version/>
  <cp:contentType/>
  <cp:contentStatus/>
</cp:coreProperties>
</file>