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1140" windowWidth="15195" windowHeight="8130"/>
  </bookViews>
  <sheets>
    <sheet name="Прогноз" sheetId="2" r:id="rId1"/>
  </sheets>
  <definedNames>
    <definedName name="_xlnm.Print_Titles" localSheetId="0">Прогноз!$7:$8</definedName>
  </definedNames>
  <calcPr calcId="144525"/>
</workbook>
</file>

<file path=xl/calcChain.xml><?xml version="1.0" encoding="utf-8"?>
<calcChain xmlns="http://schemas.openxmlformats.org/spreadsheetml/2006/main">
  <c r="G9" i="2" l="1"/>
  <c r="H33" i="2" l="1"/>
  <c r="J33" i="2" s="1"/>
  <c r="L33" i="2" s="1"/>
  <c r="I33" i="2"/>
  <c r="K33" i="2"/>
  <c r="M33" i="2" s="1"/>
  <c r="K18" i="2"/>
  <c r="J18" i="2"/>
  <c r="I18" i="2"/>
  <c r="G21" i="2" l="1"/>
  <c r="I21" i="2" s="1"/>
  <c r="G25" i="2"/>
  <c r="I25" i="2" s="1"/>
  <c r="K25" i="2" s="1"/>
  <c r="M25" i="2" s="1"/>
  <c r="I13" i="2"/>
  <c r="H25" i="2" l="1"/>
  <c r="J25" i="2" s="1"/>
  <c r="L25" i="2" s="1"/>
  <c r="H21" i="2"/>
  <c r="J21" i="2" s="1"/>
  <c r="L21" i="2" s="1"/>
  <c r="I15" i="2"/>
  <c r="I14" i="2"/>
  <c r="H15" i="2"/>
  <c r="I19" i="2"/>
  <c r="H19" i="2"/>
  <c r="G11" i="2"/>
  <c r="H14" i="2" l="1"/>
  <c r="I9" i="2"/>
  <c r="H9" i="2"/>
  <c r="J9" i="2" s="1"/>
  <c r="L9" i="2" s="1"/>
  <c r="G14" i="2"/>
  <c r="I10" i="2" l="1"/>
  <c r="G15" i="2"/>
  <c r="I11" i="2"/>
  <c r="H10" i="2"/>
  <c r="H11" i="2" l="1"/>
  <c r="K9" i="2"/>
  <c r="M9" i="2" s="1"/>
  <c r="F23" i="2"/>
  <c r="G23" i="2" s="1"/>
  <c r="F22" i="2"/>
  <c r="G22" i="2" s="1"/>
  <c r="F15" i="2"/>
  <c r="F11" i="2"/>
  <c r="H22" i="2" l="1"/>
  <c r="J22" i="2" s="1"/>
  <c r="L22" i="2" s="1"/>
  <c r="I22" i="2"/>
  <c r="K22" i="2" s="1"/>
  <c r="M22" i="2" s="1"/>
  <c r="H23" i="2"/>
  <c r="J23" i="2" s="1"/>
  <c r="L23" i="2" s="1"/>
  <c r="I23" i="2"/>
  <c r="K23" i="2" s="1"/>
  <c r="M23" i="2" s="1"/>
  <c r="G10" i="2"/>
  <c r="F14" i="2"/>
  <c r="F10" i="2"/>
  <c r="F19" i="2" l="1"/>
  <c r="F18" i="2"/>
  <c r="K13" i="2"/>
  <c r="M13" i="2" s="1"/>
  <c r="H18" i="2" l="1"/>
  <c r="G19" i="2"/>
  <c r="G18" i="2"/>
  <c r="K21" i="2" l="1"/>
  <c r="M21" i="2" s="1"/>
  <c r="J15" i="2" l="1"/>
  <c r="J14" i="2"/>
  <c r="K14" i="2" l="1"/>
  <c r="K15" i="2"/>
  <c r="L15" i="2"/>
  <c r="L14" i="2"/>
  <c r="K11" i="2"/>
  <c r="K10" i="2"/>
  <c r="M11" i="2"/>
  <c r="M18" i="2"/>
  <c r="K19" i="2"/>
  <c r="M19" i="2" l="1"/>
  <c r="M15" i="2"/>
  <c r="M14" i="2"/>
  <c r="J10" i="2"/>
  <c r="J11" i="2"/>
  <c r="J19" i="2"/>
  <c r="L18" i="2"/>
  <c r="L19" i="2" l="1"/>
  <c r="L10" i="2"/>
  <c r="L11" i="2"/>
</calcChain>
</file>

<file path=xl/sharedStrings.xml><?xml version="1.0" encoding="utf-8"?>
<sst xmlns="http://schemas.openxmlformats.org/spreadsheetml/2006/main" count="75" uniqueCount="49">
  <si>
    <t>№</t>
  </si>
  <si>
    <t>Показатели</t>
  </si>
  <si>
    <t>Ед.изм.</t>
  </si>
  <si>
    <t>2007 год</t>
  </si>
  <si>
    <t>факт</t>
  </si>
  <si>
    <t>оценка</t>
  </si>
  <si>
    <t>1 вариант</t>
  </si>
  <si>
    <t>2 вариант</t>
  </si>
  <si>
    <t>1</t>
  </si>
  <si>
    <t>Отгружено товаров собственного производства, выполнено работ, услуг собственными силами по разделам C, D, E (чистым видам экономической деятельности)  по полному кругу организаций производителей</t>
  </si>
  <si>
    <t>млн. руб. в ценах соотв. лет</t>
  </si>
  <si>
    <t xml:space="preserve">     темп роста в фактических ценах</t>
  </si>
  <si>
    <t>%</t>
  </si>
  <si>
    <t xml:space="preserve">     индекс физического объема</t>
  </si>
  <si>
    <t xml:space="preserve">    индекс-дефлятор</t>
  </si>
  <si>
    <t xml:space="preserve">     темп роста в сопоставимых ценах</t>
  </si>
  <si>
    <t xml:space="preserve">     индекс-дефлятор</t>
  </si>
  <si>
    <t>Розничный товарооборот (во всех каналах реализации)</t>
  </si>
  <si>
    <t>Инвестиции в основной капитал за счет всех источников финансирования</t>
  </si>
  <si>
    <t xml:space="preserve">    темп роста в сопоставимых ценах</t>
  </si>
  <si>
    <t>Прибыль сальдированная (прибыль за минусом убытков)</t>
  </si>
  <si>
    <t xml:space="preserve">Прибыль прибыльных организаций для целей бухгалтерского учета  </t>
  </si>
  <si>
    <t>руб.</t>
  </si>
  <si>
    <t>Среднегодовая численность населения</t>
  </si>
  <si>
    <t>тыс.чел.</t>
  </si>
  <si>
    <t>тыс. чел.</t>
  </si>
  <si>
    <t>Численность зарегистрированных безработных на конец года</t>
  </si>
  <si>
    <t>Уровень зарегистрированной безработицы от трудоспособного населения в трудоспособном возрасте</t>
  </si>
  <si>
    <t>единиц</t>
  </si>
  <si>
    <t>чел.</t>
  </si>
  <si>
    <t>млн.руб. в ценах соотв. лет</t>
  </si>
  <si>
    <t>Количество малых предприятий, в том числе микропредприятий</t>
  </si>
  <si>
    <t xml:space="preserve">Оборот средних предприятий, всего  </t>
  </si>
  <si>
    <t>2014 год</t>
  </si>
  <si>
    <t>2015 год</t>
  </si>
  <si>
    <t>2016 год</t>
  </si>
  <si>
    <t>Фонд оплаты труда (по крупным и средним организациям)</t>
  </si>
  <si>
    <t>Номинальная начисленная средняя заработная плата одного работника по крупным и средним организациям (в среднем за период)</t>
  </si>
  <si>
    <t>Среднесписочная численность работников предприятий (по крупным и средним организациям )</t>
  </si>
  <si>
    <t>Прогноз социально-экономического развития муниципального образования</t>
  </si>
  <si>
    <t>2017 год</t>
  </si>
  <si>
    <t>2018 год</t>
  </si>
  <si>
    <t xml:space="preserve">Приложение №1 к постановлению Администрации города Сарапула </t>
  </si>
  <si>
    <t>2019 год</t>
  </si>
  <si>
    <t>Количество средних предприятий</t>
  </si>
  <si>
    <t>Среднесписочная численность работников (без внешних совместителей) по малым предприятиям (включая микропредприятия)</t>
  </si>
  <si>
    <t>Среднесписочная численность работников (без внешних совместителей) по средним предприятиям</t>
  </si>
  <si>
    <t>"Город Сарапул" на 2017-2019 годы</t>
  </si>
  <si>
    <t>от "08" ноября 2016  года № 2903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</si>
</sst>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_)"/>
    <numFmt numFmtId="166" formatCode="0.000"/>
  </numFmts>
  <fonts count="6" x14ac:knownFonts="1">
    <font>
      <sz val="10"/>
      <name val="Arial Cyr"/>
      <charset val="204"/>
    </font>
    <font>
      <sz val="10"/>
      <name val="Arial Cyr"/>
      <charset val="204"/>
    </font>
    <font>
      <sz val="10"/>
      <name val="Courier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2" fillId="0" borderId="0"/>
  </cellStyleXfs>
  <cellXfs count="45">
    <xf numFmtId="0" fontId="0" fillId="0" borderId="0" xfId="0"/>
    <xf numFmtId="164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164" fontId="4" fillId="0" borderId="0" xfId="0" applyNumberFormat="1" applyFont="1" applyBorder="1"/>
    <xf numFmtId="0" fontId="3" fillId="0" borderId="0" xfId="0" applyFont="1" applyAlignment="1">
      <alignment horizontal="center" vertical="center"/>
    </xf>
    <xf numFmtId="164" fontId="4" fillId="2" borderId="1" xfId="0" applyNumberFormat="1" applyFont="1" applyFill="1" applyBorder="1"/>
    <xf numFmtId="164" fontId="4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wrapText="1"/>
    </xf>
    <xf numFmtId="0" fontId="4" fillId="2" borderId="0" xfId="0" applyFont="1" applyFill="1"/>
    <xf numFmtId="164" fontId="4" fillId="2" borderId="0" xfId="0" applyNumberFormat="1" applyFont="1" applyFill="1" applyBorder="1"/>
    <xf numFmtId="164" fontId="4" fillId="2" borderId="0" xfId="0" applyNumberFormat="1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/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9" fontId="4" fillId="2" borderId="1" xfId="0" applyNumberFormat="1" applyFont="1" applyFill="1" applyBorder="1" applyAlignment="1" applyProtection="1">
      <alignment horizontal="left" vertical="top" readingOrder="1"/>
      <protection locked="0"/>
    </xf>
    <xf numFmtId="16" fontId="4" fillId="2" borderId="1" xfId="0" quotePrefix="1" applyNumberFormat="1" applyFont="1" applyFill="1" applyBorder="1" applyAlignment="1" applyProtection="1">
      <alignment horizontal="left" vertical="top" readingOrder="1"/>
      <protection locked="0"/>
    </xf>
    <xf numFmtId="0" fontId="4" fillId="2" borderId="1" xfId="0" applyFont="1" applyFill="1" applyBorder="1" applyAlignment="1">
      <alignment horizontal="left" vertical="top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1" xfId="2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top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/>
  </cellXfs>
  <cellStyles count="3">
    <cellStyle name="Обычный" xfId="0" builtinId="0"/>
    <cellStyle name="Обычный 2" xfId="1"/>
    <cellStyle name="Обычный_V3.2007июльОКВЭДнефть2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abSelected="1" view="pageBreakPreview" zoomScaleNormal="100" zoomScaleSheetLayoutView="100" workbookViewId="0">
      <selection activeCell="C13" sqref="C13"/>
    </sheetView>
  </sheetViews>
  <sheetFormatPr defaultColWidth="8.85546875" defaultRowHeight="15" x14ac:dyDescent="0.25"/>
  <cols>
    <col min="1" max="1" width="3.85546875" style="3" customWidth="1"/>
    <col min="2" max="2" width="47.28515625" style="2" customWidth="1"/>
    <col min="3" max="3" width="15.7109375" style="2" customWidth="1"/>
    <col min="4" max="4" width="12.5703125" style="1" hidden="1" customWidth="1"/>
    <col min="5" max="7" width="10.7109375" style="1" customWidth="1"/>
    <col min="8" max="13" width="10.7109375" style="14" customWidth="1"/>
    <col min="14" max="16384" width="8.85546875" style="2"/>
  </cols>
  <sheetData>
    <row r="1" spans="1:13" x14ac:dyDescent="0.25">
      <c r="A1" s="21"/>
      <c r="B1" s="21"/>
      <c r="C1" s="21"/>
      <c r="D1" s="21"/>
      <c r="E1" s="21"/>
      <c r="F1" s="21"/>
      <c r="G1" s="21"/>
      <c r="H1" s="39" t="s">
        <v>42</v>
      </c>
      <c r="I1" s="38"/>
      <c r="J1" s="38"/>
      <c r="K1" s="38"/>
      <c r="L1" s="38"/>
      <c r="M1" s="38"/>
    </row>
    <row r="2" spans="1:13" x14ac:dyDescent="0.25">
      <c r="A2" s="20"/>
      <c r="B2" s="20"/>
      <c r="C2" s="20"/>
      <c r="D2" s="20"/>
      <c r="E2" s="20"/>
      <c r="F2" s="20"/>
      <c r="G2" s="20"/>
      <c r="H2" s="37" t="s">
        <v>48</v>
      </c>
      <c r="I2" s="38"/>
      <c r="J2" s="38"/>
      <c r="K2" s="38"/>
      <c r="L2" s="38"/>
      <c r="M2" s="38"/>
    </row>
    <row r="3" spans="1:13" x14ac:dyDescent="0.25">
      <c r="A3" s="20"/>
      <c r="B3" s="20"/>
      <c r="C3" s="20"/>
      <c r="D3" s="20"/>
      <c r="E3" s="20"/>
      <c r="F3" s="20"/>
      <c r="G3" s="20"/>
      <c r="H3" s="22"/>
      <c r="I3" s="23"/>
      <c r="J3" s="23"/>
      <c r="K3" s="23"/>
      <c r="L3" s="23"/>
      <c r="M3" s="23"/>
    </row>
    <row r="4" spans="1:13" x14ac:dyDescent="0.25">
      <c r="A4" s="43" t="s">
        <v>39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x14ac:dyDescent="0.25">
      <c r="A5" s="43" t="s">
        <v>47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x14ac:dyDescent="0.25">
      <c r="A6" s="4"/>
      <c r="B6" s="5"/>
      <c r="C6" s="5"/>
      <c r="D6" s="6"/>
      <c r="E6" s="6"/>
      <c r="F6" s="6"/>
      <c r="G6" s="6"/>
      <c r="H6" s="13"/>
      <c r="I6" s="13"/>
      <c r="J6" s="13"/>
      <c r="K6" s="13"/>
      <c r="L6" s="13"/>
      <c r="M6" s="13"/>
    </row>
    <row r="7" spans="1:13" x14ac:dyDescent="0.25">
      <c r="A7" s="40" t="s">
        <v>0</v>
      </c>
      <c r="B7" s="40" t="s">
        <v>1</v>
      </c>
      <c r="C7" s="40" t="s">
        <v>2</v>
      </c>
      <c r="D7" s="35" t="s">
        <v>3</v>
      </c>
      <c r="E7" s="35" t="s">
        <v>33</v>
      </c>
      <c r="F7" s="35" t="s">
        <v>34</v>
      </c>
      <c r="G7" s="35" t="s">
        <v>35</v>
      </c>
      <c r="H7" s="42" t="s">
        <v>40</v>
      </c>
      <c r="I7" s="42"/>
      <c r="J7" s="42" t="s">
        <v>41</v>
      </c>
      <c r="K7" s="42"/>
      <c r="L7" s="42" t="s">
        <v>43</v>
      </c>
      <c r="M7" s="42"/>
    </row>
    <row r="8" spans="1:13" x14ac:dyDescent="0.25">
      <c r="A8" s="41"/>
      <c r="B8" s="41"/>
      <c r="C8" s="41"/>
      <c r="D8" s="35" t="s">
        <v>4</v>
      </c>
      <c r="E8" s="35" t="s">
        <v>4</v>
      </c>
      <c r="F8" s="35" t="s">
        <v>4</v>
      </c>
      <c r="G8" s="35" t="s">
        <v>5</v>
      </c>
      <c r="H8" s="27" t="s">
        <v>6</v>
      </c>
      <c r="I8" s="27" t="s">
        <v>7</v>
      </c>
      <c r="J8" s="27" t="s">
        <v>6</v>
      </c>
      <c r="K8" s="27" t="s">
        <v>7</v>
      </c>
      <c r="L8" s="27" t="s">
        <v>6</v>
      </c>
      <c r="M8" s="27" t="s">
        <v>7</v>
      </c>
    </row>
    <row r="9" spans="1:13" ht="75" x14ac:dyDescent="0.25">
      <c r="A9" s="24" t="s">
        <v>8</v>
      </c>
      <c r="B9" s="16" t="s">
        <v>9</v>
      </c>
      <c r="C9" s="17" t="s">
        <v>10</v>
      </c>
      <c r="D9" s="9">
        <v>9335.4189999999999</v>
      </c>
      <c r="E9" s="27">
        <v>20988.673999999999</v>
      </c>
      <c r="F9" s="27">
        <v>22681.4</v>
      </c>
      <c r="G9" s="27">
        <f>F9*1.037*1.002</f>
        <v>23567.6530236</v>
      </c>
      <c r="H9" s="27">
        <f>G9*0.993*1.046</f>
        <v>24479.202707246801</v>
      </c>
      <c r="I9" s="27">
        <f>G9*1.035*1.033</f>
        <v>25197.474068447056</v>
      </c>
      <c r="J9" s="27">
        <f>H9*1.03*1.04</f>
        <v>26222.121940002773</v>
      </c>
      <c r="K9" s="27">
        <f>I9*1.024*1.038</f>
        <v>26782.6975570412</v>
      </c>
      <c r="L9" s="27">
        <f>J9*1.042*1.03</f>
        <v>28143.154593327377</v>
      </c>
      <c r="M9" s="27">
        <f>K9*1.047*1.022</f>
        <v>28658.396997751021</v>
      </c>
    </row>
    <row r="10" spans="1:13" x14ac:dyDescent="0.25">
      <c r="A10" s="25"/>
      <c r="B10" s="16" t="s">
        <v>11</v>
      </c>
      <c r="C10" s="17" t="s">
        <v>12</v>
      </c>
      <c r="D10" s="9">
        <v>129</v>
      </c>
      <c r="E10" s="27">
        <v>118.6</v>
      </c>
      <c r="F10" s="27">
        <f>F9/E9*100</f>
        <v>108.06494969620285</v>
      </c>
      <c r="G10" s="27">
        <f>G9/F9*100</f>
        <v>103.90739999999998</v>
      </c>
      <c r="H10" s="27">
        <f>H9/G9*100</f>
        <v>103.8678</v>
      </c>
      <c r="I10" s="27">
        <f>I9/H9*100</f>
        <v>102.93421060232333</v>
      </c>
      <c r="J10" s="27">
        <f>J9/H9*100</f>
        <v>107.11999999999999</v>
      </c>
      <c r="K10" s="27">
        <f>K9/I9*100</f>
        <v>106.2912</v>
      </c>
      <c r="L10" s="27">
        <f>L9/J9*100</f>
        <v>107.32600000000001</v>
      </c>
      <c r="M10" s="27">
        <v>109.6</v>
      </c>
    </row>
    <row r="11" spans="1:13" x14ac:dyDescent="0.25">
      <c r="A11" s="26"/>
      <c r="B11" s="16" t="s">
        <v>13</v>
      </c>
      <c r="C11" s="17" t="s">
        <v>12</v>
      </c>
      <c r="D11" s="9">
        <v>107.2</v>
      </c>
      <c r="E11" s="27">
        <v>110.7</v>
      </c>
      <c r="F11" s="27">
        <f>F9/F12/E9*10000</f>
        <v>94.793815522984943</v>
      </c>
      <c r="G11" s="27">
        <f>G9/G12/F9*10000</f>
        <v>103.69999999999999</v>
      </c>
      <c r="H11" s="27">
        <f>H9/H12/G9*10000</f>
        <v>99.300000000000011</v>
      </c>
      <c r="I11" s="27">
        <f>I9/I12/G9*10000</f>
        <v>103.5</v>
      </c>
      <c r="J11" s="27">
        <f>J9/J12/H9*10000</f>
        <v>103</v>
      </c>
      <c r="K11" s="27">
        <f>K9/K12/I9*10000</f>
        <v>102.4</v>
      </c>
      <c r="L11" s="27">
        <f>L9/L12/J9*10000</f>
        <v>104.20000000000002</v>
      </c>
      <c r="M11" s="27">
        <f>M9/M12/K9*10000</f>
        <v>104.69999999999999</v>
      </c>
    </row>
    <row r="12" spans="1:13" ht="18" customHeight="1" x14ac:dyDescent="0.25">
      <c r="A12" s="26"/>
      <c r="B12" s="11" t="s">
        <v>14</v>
      </c>
      <c r="C12" s="17" t="s">
        <v>12</v>
      </c>
      <c r="D12" s="9">
        <v>114.54171802935849</v>
      </c>
      <c r="E12" s="27">
        <v>107.1</v>
      </c>
      <c r="F12" s="27">
        <v>114</v>
      </c>
      <c r="G12" s="27">
        <v>100.2</v>
      </c>
      <c r="H12" s="27">
        <v>104.6</v>
      </c>
      <c r="I12" s="27">
        <v>103.3</v>
      </c>
      <c r="J12" s="27">
        <v>104</v>
      </c>
      <c r="K12" s="27">
        <v>103.8</v>
      </c>
      <c r="L12" s="27">
        <v>103</v>
      </c>
      <c r="M12" s="27">
        <v>102.2</v>
      </c>
    </row>
    <row r="13" spans="1:13" ht="28.5" customHeight="1" x14ac:dyDescent="0.25">
      <c r="A13" s="26">
        <v>2</v>
      </c>
      <c r="B13" s="16" t="s">
        <v>17</v>
      </c>
      <c r="C13" s="17" t="s">
        <v>10</v>
      </c>
      <c r="D13" s="8">
        <v>4260</v>
      </c>
      <c r="E13" s="27">
        <v>13118.7</v>
      </c>
      <c r="F13" s="27">
        <v>13678.9</v>
      </c>
      <c r="G13" s="27">
        <v>14385</v>
      </c>
      <c r="H13" s="27">
        <v>15387</v>
      </c>
      <c r="I13" s="27">
        <f>G13*1.014*1.06</f>
        <v>15461.573399999999</v>
      </c>
      <c r="J13" s="27">
        <v>16506</v>
      </c>
      <c r="K13" s="27">
        <f>I13*1.032*1.049</f>
        <v>16738.204592491198</v>
      </c>
      <c r="L13" s="28">
        <v>17688</v>
      </c>
      <c r="M13" s="28">
        <f>K13*1.04*1.039</f>
        <v>18086.634354462287</v>
      </c>
    </row>
    <row r="14" spans="1:13" x14ac:dyDescent="0.25">
      <c r="A14" s="26"/>
      <c r="B14" s="16" t="s">
        <v>11</v>
      </c>
      <c r="C14" s="17" t="s">
        <v>12</v>
      </c>
      <c r="D14" s="8">
        <v>129.5</v>
      </c>
      <c r="E14" s="27">
        <v>112.5</v>
      </c>
      <c r="F14" s="27">
        <f>F13/E13*100</f>
        <v>104.27024019148239</v>
      </c>
      <c r="G14" s="27">
        <f>G13/F13*100</f>
        <v>105.16196477786957</v>
      </c>
      <c r="H14" s="27">
        <f>H13/G13*100</f>
        <v>106.96558915537018</v>
      </c>
      <c r="I14" s="27">
        <f>I13/G13*100</f>
        <v>107.48400000000001</v>
      </c>
      <c r="J14" s="27">
        <f>J13/H13*100</f>
        <v>107.27237278221875</v>
      </c>
      <c r="K14" s="27">
        <f>K13/I13*100</f>
        <v>108.2568</v>
      </c>
      <c r="L14" s="27">
        <f>L13/J13*100</f>
        <v>107.16103235187204</v>
      </c>
      <c r="M14" s="27">
        <f>M13/K13*100</f>
        <v>108.056</v>
      </c>
    </row>
    <row r="15" spans="1:13" x14ac:dyDescent="0.25">
      <c r="A15" s="26"/>
      <c r="B15" s="16" t="s">
        <v>15</v>
      </c>
      <c r="C15" s="17" t="s">
        <v>12</v>
      </c>
      <c r="D15" s="8">
        <v>118.9</v>
      </c>
      <c r="E15" s="27">
        <v>104.6</v>
      </c>
      <c r="F15" s="27">
        <f>F13/F16/E13*10000</f>
        <v>89.965694729492995</v>
      </c>
      <c r="G15" s="27">
        <f>G13/G16/F13*10000</f>
        <v>96.656217626718359</v>
      </c>
      <c r="H15" s="27">
        <f>H13/H16/G13*10000</f>
        <v>99.134002924346788</v>
      </c>
      <c r="I15" s="27">
        <f>I13/I16/G13*10000</f>
        <v>101.39999999999999</v>
      </c>
      <c r="J15" s="27">
        <f>J13/J16/H13*10000</f>
        <v>101.6799742011552</v>
      </c>
      <c r="K15" s="27">
        <f>K13/K16/I13*10000</f>
        <v>103.19999999999999</v>
      </c>
      <c r="L15" s="27">
        <f>L13/L16/J13*10000</f>
        <v>101.96102031576788</v>
      </c>
      <c r="M15" s="27">
        <f>M13/M16/K13*10000</f>
        <v>103.99999999999997</v>
      </c>
    </row>
    <row r="16" spans="1:13" x14ac:dyDescent="0.25">
      <c r="A16" s="26"/>
      <c r="B16" s="16" t="s">
        <v>16</v>
      </c>
      <c r="C16" s="17" t="s">
        <v>12</v>
      </c>
      <c r="D16" s="9">
        <v>108.9</v>
      </c>
      <c r="E16" s="15">
        <v>107.6</v>
      </c>
      <c r="F16" s="15">
        <v>115.9</v>
      </c>
      <c r="G16" s="15">
        <v>108.8</v>
      </c>
      <c r="H16" s="27">
        <v>107.9</v>
      </c>
      <c r="I16" s="15">
        <v>106</v>
      </c>
      <c r="J16" s="15">
        <v>105.5</v>
      </c>
      <c r="K16" s="27">
        <v>104.9</v>
      </c>
      <c r="L16" s="28">
        <v>105.1</v>
      </c>
      <c r="M16" s="17">
        <v>103.9</v>
      </c>
    </row>
    <row r="17" spans="1:13" s="12" customFormat="1" ht="29.25" customHeight="1" x14ac:dyDescent="0.25">
      <c r="A17" s="26">
        <v>3</v>
      </c>
      <c r="B17" s="16" t="s">
        <v>18</v>
      </c>
      <c r="C17" s="17" t="s">
        <v>10</v>
      </c>
      <c r="D17" s="8">
        <v>994.9</v>
      </c>
      <c r="E17" s="27">
        <v>1776.8</v>
      </c>
      <c r="F17" s="27">
        <v>2062.9</v>
      </c>
      <c r="G17" s="27">
        <v>2170</v>
      </c>
      <c r="H17" s="27">
        <v>2270</v>
      </c>
      <c r="I17" s="27">
        <v>2980</v>
      </c>
      <c r="J17" s="27">
        <v>2380</v>
      </c>
      <c r="K17" s="27">
        <v>3900</v>
      </c>
      <c r="L17" s="27">
        <v>2500</v>
      </c>
      <c r="M17" s="27">
        <v>4000</v>
      </c>
    </row>
    <row r="18" spans="1:13" x14ac:dyDescent="0.25">
      <c r="A18" s="26"/>
      <c r="B18" s="16" t="s">
        <v>11</v>
      </c>
      <c r="C18" s="17" t="s">
        <v>12</v>
      </c>
      <c r="D18" s="8">
        <v>215.91919454649889</v>
      </c>
      <c r="E18" s="27">
        <v>114.8</v>
      </c>
      <c r="F18" s="27">
        <f>F17/E17*100</f>
        <v>116.10198108959928</v>
      </c>
      <c r="G18" s="27">
        <f>G17/F17*100</f>
        <v>105.19172039362064</v>
      </c>
      <c r="H18" s="27">
        <f>H17/G17*100</f>
        <v>104.60829493087557</v>
      </c>
      <c r="I18" s="27">
        <f>I17/G17*100</f>
        <v>137.32718894009219</v>
      </c>
      <c r="J18" s="27">
        <f>J17/H17*100</f>
        <v>104.84581497797356</v>
      </c>
      <c r="K18" s="27">
        <f>K17/I17*100</f>
        <v>130.8724832214765</v>
      </c>
      <c r="L18" s="27">
        <f>L17/J17*100</f>
        <v>105.0420168067227</v>
      </c>
      <c r="M18" s="27">
        <f>M17/K17*100</f>
        <v>102.56410256410255</v>
      </c>
    </row>
    <row r="19" spans="1:13" x14ac:dyDescent="0.25">
      <c r="A19" s="26"/>
      <c r="B19" s="34" t="s">
        <v>19</v>
      </c>
      <c r="C19" s="17" t="s">
        <v>12</v>
      </c>
      <c r="D19" s="9">
        <v>186.38494944062361</v>
      </c>
      <c r="E19" s="27">
        <v>110.6</v>
      </c>
      <c r="F19" s="27">
        <f>F17/F20/E17*10000</f>
        <v>104.78518148880802</v>
      </c>
      <c r="G19" s="27">
        <f>G17/G20/F17*10000</f>
        <v>101.14588499386599</v>
      </c>
      <c r="H19" s="27">
        <f>H17/H20/G17*10000</f>
        <v>98.039639110473829</v>
      </c>
      <c r="I19" s="27">
        <f>I17/I20/G17*10000</f>
        <v>131.41357793310254</v>
      </c>
      <c r="J19" s="27">
        <f>J17/J20/H17*10000</f>
        <v>99.28580963823255</v>
      </c>
      <c r="K19" s="27">
        <f>K17/K20/I17*10000</f>
        <v>124.64046021093002</v>
      </c>
      <c r="L19" s="27">
        <f>L17/L20/J17*10000</f>
        <v>99.755001715786037</v>
      </c>
      <c r="M19" s="27">
        <f>M17/M20/K17*10000</f>
        <v>97.773215027743149</v>
      </c>
    </row>
    <row r="20" spans="1:13" x14ac:dyDescent="0.25">
      <c r="A20" s="26"/>
      <c r="B20" s="16" t="s">
        <v>14</v>
      </c>
      <c r="C20" s="17" t="s">
        <v>12</v>
      </c>
      <c r="D20" s="10">
        <v>115.7</v>
      </c>
      <c r="E20" s="29">
        <v>103.8</v>
      </c>
      <c r="F20" s="29">
        <v>110.8</v>
      </c>
      <c r="G20" s="29">
        <v>104</v>
      </c>
      <c r="H20" s="27">
        <v>106.7</v>
      </c>
      <c r="I20" s="29">
        <v>104.5</v>
      </c>
      <c r="J20" s="27">
        <v>105.6</v>
      </c>
      <c r="K20" s="27">
        <v>105</v>
      </c>
      <c r="L20" s="27">
        <v>105.3</v>
      </c>
      <c r="M20" s="27">
        <v>104.9</v>
      </c>
    </row>
    <row r="21" spans="1:13" ht="29.25" customHeight="1" x14ac:dyDescent="0.25">
      <c r="A21" s="26">
        <v>4</v>
      </c>
      <c r="B21" s="16" t="s">
        <v>20</v>
      </c>
      <c r="C21" s="17" t="s">
        <v>10</v>
      </c>
      <c r="D21" s="9">
        <v>478</v>
      </c>
      <c r="E21" s="27">
        <v>2396.63</v>
      </c>
      <c r="F21" s="27">
        <v>2126.0520000000001</v>
      </c>
      <c r="G21" s="27">
        <f>F21*1.09</f>
        <v>2317.3966800000003</v>
      </c>
      <c r="H21" s="27">
        <f>G21*1.02</f>
        <v>2363.7446136000003</v>
      </c>
      <c r="I21" s="27">
        <f>G21*1.04</f>
        <v>2410.0925472000004</v>
      </c>
      <c r="J21" s="27">
        <f>H21*1.06</f>
        <v>2505.5692904160005</v>
      </c>
      <c r="K21" s="27">
        <f>I21*1.124</f>
        <v>2708.9440230528007</v>
      </c>
      <c r="L21" s="27">
        <f>J21*1.129</f>
        <v>2828.7877288796644</v>
      </c>
      <c r="M21" s="27">
        <f>K21*1.105</f>
        <v>2993.3831454733449</v>
      </c>
    </row>
    <row r="22" spans="1:13" ht="30.75" customHeight="1" x14ac:dyDescent="0.25">
      <c r="A22" s="26">
        <v>5</v>
      </c>
      <c r="B22" s="16" t="s">
        <v>21</v>
      </c>
      <c r="C22" s="17" t="s">
        <v>10</v>
      </c>
      <c r="D22" s="9">
        <v>619</v>
      </c>
      <c r="E22" s="27">
        <v>2650.9450000000002</v>
      </c>
      <c r="F22" s="27">
        <f>E22*1.066</f>
        <v>2825.9073700000004</v>
      </c>
      <c r="G22" s="27">
        <f>F22*1.087</f>
        <v>3071.7613111900005</v>
      </c>
      <c r="H22" s="27">
        <f>G22*1.025</f>
        <v>3148.5553439697501</v>
      </c>
      <c r="I22" s="27">
        <f>G22*1.05</f>
        <v>3225.3493767495006</v>
      </c>
      <c r="J22" s="27">
        <f>H22*1.06</f>
        <v>3337.4686646079354</v>
      </c>
      <c r="K22" s="27">
        <f>I22*1.098</f>
        <v>3541.4336156709519</v>
      </c>
      <c r="L22" s="27">
        <f>J22*1.107</f>
        <v>3694.5778117209843</v>
      </c>
      <c r="M22" s="27">
        <f>K22*1.087</f>
        <v>3849.5383402343246</v>
      </c>
    </row>
    <row r="23" spans="1:13" ht="32.25" customHeight="1" x14ac:dyDescent="0.25">
      <c r="A23" s="26">
        <v>6</v>
      </c>
      <c r="B23" s="16" t="s">
        <v>36</v>
      </c>
      <c r="C23" s="17" t="s">
        <v>10</v>
      </c>
      <c r="D23" s="9">
        <v>2963.8338792000004</v>
      </c>
      <c r="E23" s="27">
        <v>7314.5169999999998</v>
      </c>
      <c r="F23" s="27">
        <f>E23*1.07</f>
        <v>7826.5331900000001</v>
      </c>
      <c r="G23" s="27">
        <f>F23*1.039</f>
        <v>8131.7679844099994</v>
      </c>
      <c r="H23" s="27">
        <f>G23*1.062</f>
        <v>8635.9375994434195</v>
      </c>
      <c r="I23" s="27">
        <f>G23*1.064</f>
        <v>8652.2011354122405</v>
      </c>
      <c r="J23" s="27">
        <f>H23*1.053</f>
        <v>9093.6422922139209</v>
      </c>
      <c r="K23" s="27">
        <f>I23*1.056</f>
        <v>9136.7243989953258</v>
      </c>
      <c r="L23" s="27">
        <f>J23*1.054</f>
        <v>9584.6989759934731</v>
      </c>
      <c r="M23" s="27">
        <f>K23*1.05</f>
        <v>9593.5606189450918</v>
      </c>
    </row>
    <row r="24" spans="1:13" ht="30" customHeight="1" x14ac:dyDescent="0.25">
      <c r="A24" s="26">
        <v>7</v>
      </c>
      <c r="B24" s="16" t="s">
        <v>38</v>
      </c>
      <c r="C24" s="17" t="s">
        <v>25</v>
      </c>
      <c r="D24" s="8">
        <v>28.058</v>
      </c>
      <c r="E24" s="27">
        <v>24.966000000000001</v>
      </c>
      <c r="F24" s="27">
        <v>25.1</v>
      </c>
      <c r="G24" s="27">
        <v>25.2</v>
      </c>
      <c r="H24" s="27">
        <v>25.4</v>
      </c>
      <c r="I24" s="27">
        <v>25.5</v>
      </c>
      <c r="J24" s="27">
        <v>25.6</v>
      </c>
      <c r="K24" s="27">
        <v>25.7</v>
      </c>
      <c r="L24" s="27">
        <v>25.7</v>
      </c>
      <c r="M24" s="27">
        <v>25.8</v>
      </c>
    </row>
    <row r="25" spans="1:13" ht="32.25" customHeight="1" x14ac:dyDescent="0.25">
      <c r="A25" s="26">
        <v>8</v>
      </c>
      <c r="B25" s="16" t="s">
        <v>37</v>
      </c>
      <c r="C25" s="17" t="s">
        <v>22</v>
      </c>
      <c r="D25" s="9">
        <v>8802.7000000000007</v>
      </c>
      <c r="E25" s="27">
        <v>24406.1</v>
      </c>
      <c r="F25" s="27">
        <v>25890</v>
      </c>
      <c r="G25" s="27">
        <f>F25*1.051</f>
        <v>27210.39</v>
      </c>
      <c r="H25" s="27">
        <f>G25*1.068</f>
        <v>29060.696520000001</v>
      </c>
      <c r="I25" s="27">
        <f>G25*1.07</f>
        <v>29115.117300000002</v>
      </c>
      <c r="J25" s="27">
        <f>H25*1.058</f>
        <v>30746.216918160004</v>
      </c>
      <c r="K25" s="27">
        <f>I25*1.062</f>
        <v>30920.254572600003</v>
      </c>
      <c r="L25" s="27">
        <f>J25*1.059</f>
        <v>32560.243716331443</v>
      </c>
      <c r="M25" s="27">
        <f>K25*1.061</f>
        <v>32806.390101528603</v>
      </c>
    </row>
    <row r="26" spans="1:13" ht="21.75" customHeight="1" x14ac:dyDescent="0.25">
      <c r="A26" s="26">
        <v>9</v>
      </c>
      <c r="B26" s="16" t="s">
        <v>23</v>
      </c>
      <c r="C26" s="17" t="s">
        <v>24</v>
      </c>
      <c r="D26" s="8">
        <v>99.9</v>
      </c>
      <c r="E26" s="30">
        <v>99.54</v>
      </c>
      <c r="F26" s="30">
        <v>98.89</v>
      </c>
      <c r="G26" s="30">
        <v>98.31</v>
      </c>
      <c r="H26" s="30">
        <v>97.79</v>
      </c>
      <c r="I26" s="27">
        <v>98.8</v>
      </c>
      <c r="J26" s="30">
        <v>97.27</v>
      </c>
      <c r="K26" s="27">
        <v>97.68</v>
      </c>
      <c r="L26" s="27">
        <v>97.2</v>
      </c>
      <c r="M26" s="27">
        <v>97.5</v>
      </c>
    </row>
    <row r="27" spans="1:13" ht="30" x14ac:dyDescent="0.25">
      <c r="A27" s="26">
        <v>10</v>
      </c>
      <c r="B27" s="16" t="s">
        <v>26</v>
      </c>
      <c r="C27" s="17" t="s">
        <v>25</v>
      </c>
      <c r="D27" s="8">
        <v>0.76900000000000002</v>
      </c>
      <c r="E27" s="31">
        <v>0.71199999999999997</v>
      </c>
      <c r="F27" s="32">
        <v>0.90900000000000003</v>
      </c>
      <c r="G27" s="31">
        <v>0.89</v>
      </c>
      <c r="H27" s="31">
        <v>0.82</v>
      </c>
      <c r="I27" s="31">
        <v>0.8</v>
      </c>
      <c r="J27" s="31">
        <v>0.75</v>
      </c>
      <c r="K27" s="30">
        <v>0.7</v>
      </c>
      <c r="L27" s="31">
        <v>0.65</v>
      </c>
      <c r="M27" s="30">
        <v>0.6</v>
      </c>
    </row>
    <row r="28" spans="1:13" ht="45" x14ac:dyDescent="0.25">
      <c r="A28" s="26">
        <v>11</v>
      </c>
      <c r="B28" s="16" t="s">
        <v>27</v>
      </c>
      <c r="C28" s="15" t="s">
        <v>12</v>
      </c>
      <c r="D28" s="8">
        <v>1.25</v>
      </c>
      <c r="E28" s="31">
        <v>1.24</v>
      </c>
      <c r="F28" s="31">
        <v>1.61</v>
      </c>
      <c r="G28" s="31">
        <v>1.61</v>
      </c>
      <c r="H28" s="31">
        <v>1.5</v>
      </c>
      <c r="I28" s="31">
        <v>1.49</v>
      </c>
      <c r="J28" s="31">
        <v>1.27</v>
      </c>
      <c r="K28" s="31">
        <v>1.24</v>
      </c>
      <c r="L28" s="31">
        <v>1.21</v>
      </c>
      <c r="M28" s="31">
        <v>1.2</v>
      </c>
    </row>
    <row r="29" spans="1:13" ht="30" x14ac:dyDescent="0.25">
      <c r="A29" s="26">
        <v>12</v>
      </c>
      <c r="B29" s="16" t="s">
        <v>31</v>
      </c>
      <c r="C29" s="17" t="s">
        <v>28</v>
      </c>
      <c r="D29" s="18">
        <v>561</v>
      </c>
      <c r="E29" s="33">
        <v>986</v>
      </c>
      <c r="F29" s="33">
        <v>1214</v>
      </c>
      <c r="G29" s="33">
        <v>1285</v>
      </c>
      <c r="H29" s="33">
        <v>1300</v>
      </c>
      <c r="I29" s="33">
        <v>1314</v>
      </c>
      <c r="J29" s="33">
        <v>1314</v>
      </c>
      <c r="K29" s="33">
        <v>1334</v>
      </c>
      <c r="L29" s="33">
        <v>1334</v>
      </c>
      <c r="M29" s="33">
        <v>1345</v>
      </c>
    </row>
    <row r="30" spans="1:13" ht="21.75" customHeight="1" x14ac:dyDescent="0.25">
      <c r="A30" s="26">
        <v>13</v>
      </c>
      <c r="B30" s="16" t="s">
        <v>44</v>
      </c>
      <c r="C30" s="17" t="s">
        <v>28</v>
      </c>
      <c r="D30" s="18"/>
      <c r="E30" s="33">
        <v>5</v>
      </c>
      <c r="F30" s="33">
        <v>2</v>
      </c>
      <c r="G30" s="33">
        <v>4</v>
      </c>
      <c r="H30" s="33">
        <v>4</v>
      </c>
      <c r="I30" s="33">
        <v>4</v>
      </c>
      <c r="J30" s="33">
        <v>4</v>
      </c>
      <c r="K30" s="33">
        <v>4</v>
      </c>
      <c r="L30" s="33">
        <v>4</v>
      </c>
      <c r="M30" s="33">
        <v>4</v>
      </c>
    </row>
    <row r="31" spans="1:13" ht="45" x14ac:dyDescent="0.25">
      <c r="A31" s="26">
        <v>14</v>
      </c>
      <c r="B31" s="16" t="s">
        <v>45</v>
      </c>
      <c r="C31" s="17" t="s">
        <v>29</v>
      </c>
      <c r="D31" s="18">
        <v>3862</v>
      </c>
      <c r="E31" s="33">
        <v>6638</v>
      </c>
      <c r="F31" s="33">
        <v>5632</v>
      </c>
      <c r="G31" s="33">
        <v>5683</v>
      </c>
      <c r="H31" s="33">
        <v>5734</v>
      </c>
      <c r="I31" s="33">
        <v>5850</v>
      </c>
      <c r="J31" s="33">
        <v>5785</v>
      </c>
      <c r="K31" s="33">
        <v>5855</v>
      </c>
      <c r="L31" s="33">
        <v>5842</v>
      </c>
      <c r="M31" s="33">
        <v>5860</v>
      </c>
    </row>
    <row r="32" spans="1:13" ht="35.25" customHeight="1" x14ac:dyDescent="0.25">
      <c r="A32" s="26">
        <v>15</v>
      </c>
      <c r="B32" s="16" t="s">
        <v>46</v>
      </c>
      <c r="C32" s="17" t="s">
        <v>29</v>
      </c>
      <c r="D32" s="18"/>
      <c r="E32" s="15">
        <v>629</v>
      </c>
      <c r="F32" s="15">
        <v>331</v>
      </c>
      <c r="G32" s="15">
        <v>540</v>
      </c>
      <c r="H32" s="15">
        <v>545</v>
      </c>
      <c r="I32" s="15">
        <v>550</v>
      </c>
      <c r="J32" s="15">
        <v>550</v>
      </c>
      <c r="K32" s="15">
        <v>555</v>
      </c>
      <c r="L32" s="15">
        <v>555</v>
      </c>
      <c r="M32" s="15">
        <v>560</v>
      </c>
    </row>
    <row r="33" spans="1:13" ht="33" customHeight="1" x14ac:dyDescent="0.25">
      <c r="A33" s="26">
        <v>16</v>
      </c>
      <c r="B33" s="16" t="s">
        <v>32</v>
      </c>
      <c r="C33" s="17" t="s">
        <v>30</v>
      </c>
      <c r="D33" s="18"/>
      <c r="E33" s="27">
        <v>481.59199999999998</v>
      </c>
      <c r="F33" s="27">
        <v>292.78399999999999</v>
      </c>
      <c r="G33" s="15">
        <v>704.8</v>
      </c>
      <c r="H33" s="27">
        <f>G33*1.03</f>
        <v>725.94399999999996</v>
      </c>
      <c r="I33" s="27">
        <f>G33*1.05</f>
        <v>740.04</v>
      </c>
      <c r="J33" s="27">
        <f>H33*1.03</f>
        <v>747.72231999999997</v>
      </c>
      <c r="K33" s="27">
        <f>I33*1.05</f>
        <v>777.04200000000003</v>
      </c>
      <c r="L33" s="27">
        <f>J33*1.03</f>
        <v>770.15398959999993</v>
      </c>
      <c r="M33" s="27">
        <f>K33*1.05</f>
        <v>815.89410000000009</v>
      </c>
    </row>
    <row r="34" spans="1:13" x14ac:dyDescent="0.25">
      <c r="A34" s="19"/>
      <c r="B34" s="12"/>
      <c r="C34" s="12"/>
      <c r="D34" s="14"/>
      <c r="E34" s="14"/>
      <c r="F34" s="14"/>
      <c r="G34" s="14"/>
    </row>
    <row r="35" spans="1:13" x14ac:dyDescent="0.25">
      <c r="A35" s="7"/>
    </row>
    <row r="36" spans="1:13" x14ac:dyDescent="0.25">
      <c r="A36" s="7"/>
      <c r="B36" s="36"/>
    </row>
    <row r="37" spans="1:13" x14ac:dyDescent="0.25">
      <c r="A37" s="7"/>
      <c r="B37" s="36"/>
    </row>
    <row r="38" spans="1:13" x14ac:dyDescent="0.25">
      <c r="A38" s="7"/>
      <c r="B38" s="36"/>
    </row>
    <row r="39" spans="1:13" x14ac:dyDescent="0.25">
      <c r="A39" s="7"/>
      <c r="B39" s="36"/>
    </row>
    <row r="40" spans="1:13" x14ac:dyDescent="0.25">
      <c r="A40" s="7"/>
      <c r="B40" s="36"/>
    </row>
    <row r="41" spans="1:13" x14ac:dyDescent="0.25">
      <c r="A41" s="7"/>
    </row>
    <row r="42" spans="1:13" x14ac:dyDescent="0.25">
      <c r="A42" s="7"/>
    </row>
    <row r="43" spans="1:13" x14ac:dyDescent="0.25">
      <c r="A43" s="7"/>
    </row>
    <row r="44" spans="1:13" x14ac:dyDescent="0.25">
      <c r="A44" s="7"/>
    </row>
    <row r="45" spans="1:13" x14ac:dyDescent="0.25">
      <c r="A45" s="7"/>
    </row>
    <row r="46" spans="1:13" x14ac:dyDescent="0.25">
      <c r="A46" s="7"/>
    </row>
    <row r="47" spans="1:13" x14ac:dyDescent="0.25">
      <c r="A47" s="7"/>
    </row>
    <row r="48" spans="1:13" x14ac:dyDescent="0.25">
      <c r="A48" s="7"/>
    </row>
    <row r="49" spans="1:1" x14ac:dyDescent="0.25">
      <c r="A49" s="7"/>
    </row>
    <row r="50" spans="1:1" x14ac:dyDescent="0.25">
      <c r="A50" s="7"/>
    </row>
    <row r="51" spans="1:1" x14ac:dyDescent="0.25">
      <c r="A51" s="7"/>
    </row>
    <row r="52" spans="1:1" x14ac:dyDescent="0.25">
      <c r="A52" s="7"/>
    </row>
    <row r="53" spans="1:1" x14ac:dyDescent="0.25">
      <c r="A53" s="7"/>
    </row>
  </sheetData>
  <mergeCells count="10">
    <mergeCell ref="H2:M2"/>
    <mergeCell ref="H1:M1"/>
    <mergeCell ref="B7:B8"/>
    <mergeCell ref="A7:A8"/>
    <mergeCell ref="C7:C8"/>
    <mergeCell ref="H7:I7"/>
    <mergeCell ref="J7:K7"/>
    <mergeCell ref="L7:M7"/>
    <mergeCell ref="A4:M4"/>
    <mergeCell ref="A5:M5"/>
  </mergeCells>
  <phoneticPr fontId="0" type="noConversion"/>
  <pageMargins left="0.39370078740157483" right="0.39370078740157483" top="0.78740157480314965" bottom="0.39370078740157483" header="0.51181102362204722" footer="0.51181102362204722"/>
  <pageSetup paperSize="9" scale="49" fitToWidth="0" orientation="landscape" r:id="rId1"/>
  <headerFooter alignWithMargins="0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Прогноз</vt:lpstr>
      <vt:lpstr>Прогноз!Заголовки_для_печати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Ирина А. Красноперова</cp:lastModifiedBy>
  <cp:lastPrinted>2016-10-07T06:25:32Z</cp:lastPrinted>
  <dcterms:created xsi:type="dcterms:W3CDTF">2009-09-02T11:19:33Z</dcterms:created>
  <dcterms:modified xsi:type="dcterms:W3CDTF">2017-11-14T07:05:56Z</dcterms:modified>
</cp:coreProperties>
</file>