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800" windowWidth="15195" windowHeight="7470"/>
  </bookViews>
  <sheets>
    <sheet name="Прогноз" sheetId="2" r:id="rId1"/>
  </sheets>
  <definedNames>
    <definedName name="_xlnm.Print_Titles" localSheetId="0">Прогноз!$6:$6</definedName>
  </definedNames>
  <calcPr calcId="144525"/>
</workbook>
</file>

<file path=xl/calcChain.xml><?xml version="1.0" encoding="utf-8"?>
<calcChain xmlns="http://schemas.openxmlformats.org/spreadsheetml/2006/main">
  <c r="G27" i="2" l="1"/>
  <c r="H27" i="2" s="1"/>
  <c r="J27" i="2" s="1"/>
  <c r="L27" i="2" s="1"/>
  <c r="I27" i="2" l="1"/>
  <c r="K27" i="2" s="1"/>
  <c r="M27" i="2" s="1"/>
  <c r="I19" i="2" l="1"/>
  <c r="K19" i="2" s="1"/>
  <c r="I21" i="2" l="1"/>
  <c r="K21" i="2"/>
  <c r="M19" i="2"/>
  <c r="I20" i="2"/>
  <c r="K20" i="2"/>
  <c r="M21" i="2" l="1"/>
  <c r="M20" i="2"/>
  <c r="H19" i="2"/>
  <c r="J19" i="2" s="1"/>
  <c r="L19" i="2" s="1"/>
  <c r="G15" i="2" l="1"/>
  <c r="G11" i="2"/>
  <c r="H11" i="2" l="1"/>
  <c r="I11" i="2"/>
  <c r="H15" i="2"/>
  <c r="J15" i="2" s="1"/>
  <c r="L15" i="2" s="1"/>
  <c r="I15" i="2"/>
  <c r="G12" i="2"/>
  <c r="G23" i="2"/>
  <c r="G24" i="2"/>
  <c r="H23" i="2" l="1"/>
  <c r="J23" i="2" s="1"/>
  <c r="L23" i="2" s="1"/>
  <c r="I23" i="2"/>
  <c r="K23" i="2" s="1"/>
  <c r="M23" i="2" s="1"/>
  <c r="K15" i="2"/>
  <c r="I16" i="2"/>
  <c r="I17" i="2"/>
  <c r="I13" i="2"/>
  <c r="K11" i="2"/>
  <c r="I12" i="2"/>
  <c r="H24" i="2"/>
  <c r="J24" i="2" s="1"/>
  <c r="L24" i="2" s="1"/>
  <c r="I24" i="2"/>
  <c r="K24" i="2" s="1"/>
  <c r="M24" i="2" s="1"/>
  <c r="J11" i="2"/>
  <c r="L11" i="2" s="1"/>
  <c r="H12" i="2"/>
  <c r="M11" i="2" l="1"/>
  <c r="K12" i="2"/>
  <c r="K13" i="2"/>
  <c r="K17" i="2"/>
  <c r="M15" i="2"/>
  <c r="K16" i="2"/>
  <c r="G25" i="2"/>
  <c r="H25" i="2" l="1"/>
  <c r="J25" i="2" s="1"/>
  <c r="L25" i="2" s="1"/>
  <c r="I25" i="2"/>
  <c r="K25" i="2" s="1"/>
  <c r="M25" i="2" s="1"/>
  <c r="M16" i="2"/>
  <c r="M17" i="2"/>
  <c r="M13" i="2"/>
  <c r="M12" i="2"/>
  <c r="G13" i="2"/>
  <c r="H35" i="2" l="1"/>
  <c r="J35" i="2" s="1"/>
  <c r="L35" i="2" s="1"/>
  <c r="J20" i="2"/>
  <c r="H17" i="2" l="1"/>
  <c r="H21" i="2"/>
  <c r="H16" i="2" l="1"/>
  <c r="G16" i="2"/>
  <c r="G17" i="2" l="1"/>
  <c r="H13" i="2" l="1"/>
  <c r="F17" i="2"/>
  <c r="F13" i="2"/>
  <c r="F16" i="2" l="1"/>
  <c r="F12" i="2"/>
  <c r="F21" i="2" l="1"/>
  <c r="F20" i="2"/>
  <c r="H20" i="2" l="1"/>
  <c r="G21" i="2"/>
  <c r="G20" i="2"/>
  <c r="J17" i="2" l="1"/>
  <c r="J16" i="2"/>
  <c r="L17" i="2" l="1"/>
  <c r="L16" i="2"/>
  <c r="J12" i="2" l="1"/>
  <c r="J13" i="2"/>
  <c r="J21" i="2"/>
  <c r="L20" i="2"/>
  <c r="L21" i="2" l="1"/>
  <c r="L12" i="2"/>
  <c r="L13" i="2"/>
</calcChain>
</file>

<file path=xl/sharedStrings.xml><?xml version="1.0" encoding="utf-8"?>
<sst xmlns="http://schemas.openxmlformats.org/spreadsheetml/2006/main" count="75" uniqueCount="49">
  <si>
    <t>№</t>
  </si>
  <si>
    <t>Показатели</t>
  </si>
  <si>
    <t>Ед.изм.</t>
  </si>
  <si>
    <t>2007 год</t>
  </si>
  <si>
    <t>факт</t>
  </si>
  <si>
    <t>оценка</t>
  </si>
  <si>
    <t>1</t>
  </si>
  <si>
    <t>Отгружено товаров собственного производства, выполнено работ, услуг собственными силами по разделам C, D, E (чистым видам экономической деятельности)  по полному кругу организаций производителей</t>
  </si>
  <si>
    <t>млн. руб. в ценах соотв. лет</t>
  </si>
  <si>
    <t xml:space="preserve">     темп роста в фактических ценах</t>
  </si>
  <si>
    <t>%</t>
  </si>
  <si>
    <t xml:space="preserve">     индекс физического объема</t>
  </si>
  <si>
    <t xml:space="preserve">    индекс-дефлятор</t>
  </si>
  <si>
    <t xml:space="preserve">     темп роста в сопоставимых ценах</t>
  </si>
  <si>
    <t xml:space="preserve">     индекс-дефлятор</t>
  </si>
  <si>
    <t>Розничный товарооборот (во всех каналах реализации)</t>
  </si>
  <si>
    <t>Инвестиции в основной капитал за счет всех источников финансирования</t>
  </si>
  <si>
    <t xml:space="preserve">    темп роста в сопоставимых ценах</t>
  </si>
  <si>
    <t>Прибыль сальдированная (прибыль за минусом убытков)</t>
  </si>
  <si>
    <t xml:space="preserve">Прибыль прибыльных организаций для целей бухгалтерского учета  </t>
  </si>
  <si>
    <t>руб.</t>
  </si>
  <si>
    <t>Среднегодовая численность населения</t>
  </si>
  <si>
    <t>тыс.чел.</t>
  </si>
  <si>
    <t>тыс. чел.</t>
  </si>
  <si>
    <t>Численность зарегистрированных безработных на конец года</t>
  </si>
  <si>
    <t>Уровень зарегистрированной безработицы от трудоспособного населения в трудоспособном возрасте</t>
  </si>
  <si>
    <t>единиц</t>
  </si>
  <si>
    <t>чел.</t>
  </si>
  <si>
    <t>млн.руб. в ценах соотв. лет</t>
  </si>
  <si>
    <t>Количество малых предприятий, в том числе микропредприятий</t>
  </si>
  <si>
    <t xml:space="preserve">Оборот средних предприятий, всего  </t>
  </si>
  <si>
    <t>2015 год</t>
  </si>
  <si>
    <t>2016 год</t>
  </si>
  <si>
    <t>Фонд оплаты труда (по крупным и средним организациям)</t>
  </si>
  <si>
    <t>Номинальная начисленная средняя заработная плата одного работника по крупным и средним организациям (в среднем за период)</t>
  </si>
  <si>
    <t>Среднесписочная численность работников предприятий (по крупным и средним организациям )</t>
  </si>
  <si>
    <t>2017 год</t>
  </si>
  <si>
    <t>2018 год</t>
  </si>
  <si>
    <t>2019 год</t>
  </si>
  <si>
    <t>Количество средних предприятий</t>
  </si>
  <si>
    <t>Среднесписочная численность работников (без внешних совместителей) по малым предприятиям (включая микропредприятия)</t>
  </si>
  <si>
    <t>Среднесписочная численность работников (без внешних совместителей) по средним предприятиям</t>
  </si>
  <si>
    <t>2020 год</t>
  </si>
  <si>
    <t>Прогноз социально-экономического развития муниципального образования</t>
  </si>
  <si>
    <t>"Город Сарапул" на 2018-2020 годы</t>
  </si>
  <si>
    <t>1 вариант</t>
  </si>
  <si>
    <t>2 вариант</t>
  </si>
  <si>
    <t>Приложение к постановлению Администрации города Сарапула</t>
  </si>
  <si>
    <t>от 13.10.2017 г. № 2654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</si>
</sst>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"/>
    <numFmt numFmtId="166" formatCode="0.000"/>
  </numFmts>
  <fonts count="4" x14ac:knownFonts="1">
    <font>
      <sz val="10"/>
      <name val="Arial Cyr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2" fillId="0" borderId="0"/>
  </cellStyleXfs>
  <cellXfs count="52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0" fontId="3" fillId="2" borderId="0" xfId="0" applyFont="1" applyFill="1"/>
    <xf numFmtId="164" fontId="3" fillId="2" borderId="0" xfId="0" applyNumberFormat="1" applyFont="1" applyFill="1" applyBorder="1"/>
    <xf numFmtId="16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 applyProtection="1">
      <alignment horizontal="left" vertical="center" readingOrder="1"/>
      <protection locked="0"/>
    </xf>
    <xf numFmtId="16" fontId="3" fillId="2" borderId="1" xfId="0" quotePrefix="1" applyNumberFormat="1" applyFont="1" applyFill="1" applyBorder="1" applyAlignment="1" applyProtection="1">
      <alignment horizontal="left" vertical="center" readingOrder="1"/>
      <protection locked="0"/>
    </xf>
    <xf numFmtId="0" fontId="3" fillId="2" borderId="1" xfId="0" applyFont="1" applyFill="1" applyBorder="1" applyAlignment="1">
      <alignment horizontal="left" vertical="center" readingOrder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readingOrder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_V3.2007июльОКВЭДнефть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topLeftCell="A31" zoomScaleNormal="100" zoomScaleSheetLayoutView="100" workbookViewId="0">
      <selection activeCell="F31" sqref="F31"/>
    </sheetView>
  </sheetViews>
  <sheetFormatPr defaultColWidth="8.85546875" defaultRowHeight="15" x14ac:dyDescent="0.25"/>
  <cols>
    <col min="1" max="1" width="3.85546875" style="3" customWidth="1"/>
    <col min="2" max="2" width="36.140625" style="2" customWidth="1"/>
    <col min="3" max="3" width="11.140625" style="2" customWidth="1"/>
    <col min="4" max="4" width="12.5703125" style="1" hidden="1" customWidth="1"/>
    <col min="5" max="7" width="9.7109375" style="1" customWidth="1"/>
    <col min="8" max="12" width="9.7109375" style="12" customWidth="1"/>
    <col min="13" max="13" width="9.7109375" style="2" customWidth="1"/>
    <col min="14" max="16384" width="8.85546875" style="2"/>
  </cols>
  <sheetData>
    <row r="1" spans="1:13" x14ac:dyDescent="0.25">
      <c r="H1" s="12" t="s">
        <v>47</v>
      </c>
    </row>
    <row r="2" spans="1:13" x14ac:dyDescent="0.25">
      <c r="H2" s="12" t="s">
        <v>48</v>
      </c>
    </row>
    <row r="6" spans="1:13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x14ac:dyDescent="0.25">
      <c r="A7" s="46" t="s">
        <v>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15" customHeight="1" x14ac:dyDescent="0.25">
      <c r="A8" s="4"/>
      <c r="B8" s="5"/>
      <c r="C8" s="5"/>
      <c r="D8" s="6"/>
      <c r="E8" s="6"/>
      <c r="F8" s="6"/>
      <c r="G8" s="6"/>
      <c r="H8" s="11"/>
      <c r="I8" s="11"/>
      <c r="J8" s="11"/>
      <c r="K8" s="11"/>
      <c r="L8" s="11"/>
    </row>
    <row r="9" spans="1:13" x14ac:dyDescent="0.25">
      <c r="A9" s="44" t="s">
        <v>0</v>
      </c>
      <c r="B9" s="44" t="s">
        <v>1</v>
      </c>
      <c r="C9" s="44" t="s">
        <v>2</v>
      </c>
      <c r="D9" s="16" t="s">
        <v>3</v>
      </c>
      <c r="E9" s="16" t="s">
        <v>31</v>
      </c>
      <c r="F9" s="16" t="s">
        <v>32</v>
      </c>
      <c r="G9" s="16" t="s">
        <v>36</v>
      </c>
      <c r="H9" s="49" t="s">
        <v>37</v>
      </c>
      <c r="I9" s="50"/>
      <c r="J9" s="49" t="s">
        <v>38</v>
      </c>
      <c r="K9" s="50"/>
      <c r="L9" s="49" t="s">
        <v>42</v>
      </c>
      <c r="M9" s="51"/>
    </row>
    <row r="10" spans="1:13" ht="15" customHeight="1" x14ac:dyDescent="0.25">
      <c r="A10" s="45"/>
      <c r="B10" s="45"/>
      <c r="C10" s="45"/>
      <c r="D10" s="16" t="s">
        <v>4</v>
      </c>
      <c r="E10" s="16" t="s">
        <v>4</v>
      </c>
      <c r="F10" s="16" t="s">
        <v>4</v>
      </c>
      <c r="G10" s="16" t="s">
        <v>5</v>
      </c>
      <c r="H10" s="29" t="s">
        <v>45</v>
      </c>
      <c r="I10" s="29" t="s">
        <v>46</v>
      </c>
      <c r="J10" s="29" t="s">
        <v>45</v>
      </c>
      <c r="K10" s="29" t="s">
        <v>46</v>
      </c>
      <c r="L10" s="29" t="s">
        <v>45</v>
      </c>
      <c r="M10" s="29" t="s">
        <v>46</v>
      </c>
    </row>
    <row r="11" spans="1:13" ht="90" x14ac:dyDescent="0.25">
      <c r="A11" s="25" t="s">
        <v>6</v>
      </c>
      <c r="B11" s="23" t="s">
        <v>7</v>
      </c>
      <c r="C11" s="14" t="s">
        <v>8</v>
      </c>
      <c r="D11" s="8">
        <v>9335.4189999999999</v>
      </c>
      <c r="E11" s="18">
        <v>22681.4</v>
      </c>
      <c r="F11" s="18">
        <v>22580.9</v>
      </c>
      <c r="G11" s="35">
        <f>F11*1.025*1.078</f>
        <v>24950.765455000001</v>
      </c>
      <c r="H11" s="35">
        <f>G11*1.026*1.063</f>
        <v>27212.252934310291</v>
      </c>
      <c r="I11" s="35">
        <f>G11*1.032*1.058</f>
        <v>27242.642966634481</v>
      </c>
      <c r="J11" s="35">
        <f>H11*1.028*1.058</f>
        <v>29596.699385426295</v>
      </c>
      <c r="K11" s="35">
        <f>I11*1.039*1.047</f>
        <v>29635.446026322883</v>
      </c>
      <c r="L11" s="35">
        <f>J11*1.028*1.04</f>
        <v>31642.423246946961</v>
      </c>
      <c r="M11" s="35">
        <f>K11*1.031*1.037</f>
        <v>31684.648212705026</v>
      </c>
    </row>
    <row r="12" spans="1:13" ht="15" customHeight="1" x14ac:dyDescent="0.25">
      <c r="A12" s="26"/>
      <c r="B12" s="23" t="s">
        <v>9</v>
      </c>
      <c r="C12" s="14" t="s">
        <v>10</v>
      </c>
      <c r="D12" s="8">
        <v>129</v>
      </c>
      <c r="E12" s="28">
        <v>108.1</v>
      </c>
      <c r="F12" s="28">
        <f>F11/E11*100</f>
        <v>99.556905658380884</v>
      </c>
      <c r="G12" s="35">
        <f>G11/F11*100</f>
        <v>110.49499999999999</v>
      </c>
      <c r="H12" s="35">
        <f>H11/G11*100</f>
        <v>109.0638</v>
      </c>
      <c r="I12" s="35">
        <f>I11/G11*100</f>
        <v>109.18559999999999</v>
      </c>
      <c r="J12" s="35">
        <f>J11/H11*100</f>
        <v>108.76239999999999</v>
      </c>
      <c r="K12" s="35">
        <f>K11/I11*100</f>
        <v>108.78329999999998</v>
      </c>
      <c r="L12" s="35">
        <f>L11/J11*100</f>
        <v>106.91200000000001</v>
      </c>
      <c r="M12" s="35">
        <f>M11/K11*100</f>
        <v>106.91469999999998</v>
      </c>
    </row>
    <row r="13" spans="1:13" x14ac:dyDescent="0.25">
      <c r="A13" s="27"/>
      <c r="B13" s="23" t="s">
        <v>11</v>
      </c>
      <c r="C13" s="14" t="s">
        <v>10</v>
      </c>
      <c r="D13" s="8">
        <v>107.2</v>
      </c>
      <c r="E13" s="28">
        <v>94.8</v>
      </c>
      <c r="F13" s="28">
        <f>F11/F14/E11*10000</f>
        <v>97.413802014071308</v>
      </c>
      <c r="G13" s="35">
        <f>G11/G14/F11*10000</f>
        <v>102.5</v>
      </c>
      <c r="H13" s="35">
        <f>H11/H14/G11*10000</f>
        <v>102.6</v>
      </c>
      <c r="I13" s="35">
        <f>I11/I14/G11*10000</f>
        <v>103.20000000000002</v>
      </c>
      <c r="J13" s="35">
        <f>J11/J14/H11*10000</f>
        <v>102.8</v>
      </c>
      <c r="K13" s="35">
        <f>K11/K14/I11*10000</f>
        <v>103.89999999999998</v>
      </c>
      <c r="L13" s="35">
        <f>L11/L14/J11*10000</f>
        <v>102.80000000000001</v>
      </c>
      <c r="M13" s="35">
        <f>M11/M14/K11*10000</f>
        <v>103.09999999999998</v>
      </c>
    </row>
    <row r="14" spans="1:13" x14ac:dyDescent="0.25">
      <c r="A14" s="27"/>
      <c r="B14" s="23" t="s">
        <v>12</v>
      </c>
      <c r="C14" s="14" t="s">
        <v>10</v>
      </c>
      <c r="D14" s="8">
        <v>114.54171802935849</v>
      </c>
      <c r="E14" s="28">
        <v>114</v>
      </c>
      <c r="F14" s="28">
        <v>102.2</v>
      </c>
      <c r="G14" s="35">
        <v>107.8</v>
      </c>
      <c r="H14" s="35">
        <v>106.3</v>
      </c>
      <c r="I14" s="35">
        <v>105.8</v>
      </c>
      <c r="J14" s="35">
        <v>105.8</v>
      </c>
      <c r="K14" s="35">
        <v>104.7</v>
      </c>
      <c r="L14" s="35">
        <v>104</v>
      </c>
      <c r="M14" s="36">
        <v>103.7</v>
      </c>
    </row>
    <row r="15" spans="1:13" s="10" customFormat="1" ht="45" x14ac:dyDescent="0.25">
      <c r="A15" s="27">
        <v>2</v>
      </c>
      <c r="B15" s="23" t="s">
        <v>15</v>
      </c>
      <c r="C15" s="14" t="s">
        <v>8</v>
      </c>
      <c r="D15" s="7">
        <v>4260</v>
      </c>
      <c r="E15" s="17">
        <v>13826.7</v>
      </c>
      <c r="F15" s="17">
        <v>13823.6</v>
      </c>
      <c r="G15" s="35">
        <f>F15*1.047*1.05</f>
        <v>15196.97466</v>
      </c>
      <c r="H15" s="35">
        <f>G15*1.046*1.048</f>
        <v>16659.045198089279</v>
      </c>
      <c r="I15" s="35">
        <f>G15*1.063*1.033</f>
        <v>16687.478737678139</v>
      </c>
      <c r="J15" s="35">
        <f>H15*1.044*1.047</f>
        <v>18209.46921658505</v>
      </c>
      <c r="K15" s="35">
        <f>I15*1.06*1.032</f>
        <v>18254.766740720868</v>
      </c>
      <c r="L15" s="29">
        <f>J15*1.037*1.038</f>
        <v>19600.781921547445</v>
      </c>
      <c r="M15" s="29">
        <f>K15*1.05*1.028</f>
        <v>19704.195219934107</v>
      </c>
    </row>
    <row r="16" spans="1:13" ht="15" customHeight="1" x14ac:dyDescent="0.25">
      <c r="A16" s="27"/>
      <c r="B16" s="23" t="s">
        <v>9</v>
      </c>
      <c r="C16" s="14" t="s">
        <v>10</v>
      </c>
      <c r="D16" s="7">
        <v>129.5</v>
      </c>
      <c r="E16" s="31">
        <v>112.5</v>
      </c>
      <c r="F16" s="31">
        <f>F15/E15*100</f>
        <v>99.977579610463806</v>
      </c>
      <c r="G16" s="35">
        <f>G15/F15*100</f>
        <v>109.935</v>
      </c>
      <c r="H16" s="35">
        <f>H15/G15*100</f>
        <v>109.6208</v>
      </c>
      <c r="I16" s="35">
        <f>I15/G15*100</f>
        <v>109.8079</v>
      </c>
      <c r="J16" s="35">
        <f>J15/H15*100</f>
        <v>109.3068</v>
      </c>
      <c r="K16" s="35">
        <f>K15/I15*100</f>
        <v>109.392</v>
      </c>
      <c r="L16" s="35">
        <f>L15/J15*100</f>
        <v>107.64059999999998</v>
      </c>
      <c r="M16" s="35">
        <f>M15/K15*100</f>
        <v>107.94000000000001</v>
      </c>
    </row>
    <row r="17" spans="1:13" x14ac:dyDescent="0.25">
      <c r="A17" s="27"/>
      <c r="B17" s="23" t="s">
        <v>13</v>
      </c>
      <c r="C17" s="14" t="s">
        <v>10</v>
      </c>
      <c r="D17" s="7">
        <v>118.9</v>
      </c>
      <c r="E17" s="32">
        <v>90.9</v>
      </c>
      <c r="F17" s="32">
        <f>F15/F18/E15*10000</f>
        <v>92.743580343658451</v>
      </c>
      <c r="G17" s="35">
        <f>G15/G18/F15*10000</f>
        <v>104.7</v>
      </c>
      <c r="H17" s="35">
        <f>H15/H18/G15*10000</f>
        <v>104.60000000000001</v>
      </c>
      <c r="I17" s="35">
        <f>I15/I18/G15*10000</f>
        <v>106.30000000000001</v>
      </c>
      <c r="J17" s="35">
        <f>J15/J18/H15*10000</f>
        <v>104.39999999999998</v>
      </c>
      <c r="K17" s="35">
        <f>K15/K18/I15*10000</f>
        <v>105.99999999999999</v>
      </c>
      <c r="L17" s="35">
        <f>L15/L18/J15*10000</f>
        <v>103.69999999999999</v>
      </c>
      <c r="M17" s="35">
        <f>M15/M18/K15*10000</f>
        <v>105</v>
      </c>
    </row>
    <row r="18" spans="1:13" x14ac:dyDescent="0.25">
      <c r="A18" s="27"/>
      <c r="B18" s="23" t="s">
        <v>14</v>
      </c>
      <c r="C18" s="14" t="s">
        <v>10</v>
      </c>
      <c r="D18" s="8">
        <v>108.9</v>
      </c>
      <c r="E18" s="13">
        <v>115.9</v>
      </c>
      <c r="F18" s="13">
        <v>107.8</v>
      </c>
      <c r="G18" s="35">
        <v>105</v>
      </c>
      <c r="H18" s="35">
        <v>104.8</v>
      </c>
      <c r="I18" s="35">
        <v>103.3</v>
      </c>
      <c r="J18" s="13">
        <v>104.7</v>
      </c>
      <c r="K18" s="13">
        <v>103.2</v>
      </c>
      <c r="L18" s="29">
        <v>103.8</v>
      </c>
      <c r="M18" s="36">
        <v>102.8</v>
      </c>
    </row>
    <row r="19" spans="1:13" s="41" customFormat="1" ht="45" x14ac:dyDescent="0.25">
      <c r="A19" s="27">
        <v>3</v>
      </c>
      <c r="B19" s="23" t="s">
        <v>16</v>
      </c>
      <c r="C19" s="14" t="s">
        <v>8</v>
      </c>
      <c r="D19" s="7">
        <v>994.9</v>
      </c>
      <c r="E19" s="17">
        <v>2062.9</v>
      </c>
      <c r="F19" s="32">
        <v>1516.8</v>
      </c>
      <c r="G19" s="35">
        <v>2100</v>
      </c>
      <c r="H19" s="35">
        <f>G19*1.056*1.061</f>
        <v>2352.8735999999999</v>
      </c>
      <c r="I19" s="35">
        <f>G19*1.07*1.06</f>
        <v>2381.8200000000002</v>
      </c>
      <c r="J19" s="35">
        <f>H19*1.053*1.054</f>
        <v>2611.3649994431998</v>
      </c>
      <c r="K19" s="35">
        <f>I19*1.06*1.048</f>
        <v>2645.9162016000005</v>
      </c>
      <c r="L19" s="35">
        <f>J19*1.04*1.037</f>
        <v>2816.3049245995016</v>
      </c>
      <c r="M19" s="35">
        <f>K19*1.045*1.041</f>
        <v>2878.346710329552</v>
      </c>
    </row>
    <row r="20" spans="1:13" s="41" customFormat="1" x14ac:dyDescent="0.25">
      <c r="A20" s="27"/>
      <c r="B20" s="23" t="s">
        <v>9</v>
      </c>
      <c r="C20" s="14" t="s">
        <v>10</v>
      </c>
      <c r="D20" s="7">
        <v>215.91919454649889</v>
      </c>
      <c r="E20" s="32">
        <v>116.1</v>
      </c>
      <c r="F20" s="32">
        <f>F19/E19*100</f>
        <v>73.527558291725242</v>
      </c>
      <c r="G20" s="32">
        <f>G19/F19*100</f>
        <v>138.4493670886076</v>
      </c>
      <c r="H20" s="32">
        <f>H19/G19*100</f>
        <v>112.04159999999999</v>
      </c>
      <c r="I20" s="35">
        <f>I19/G19*100</f>
        <v>113.42000000000002</v>
      </c>
      <c r="J20" s="32">
        <f>J19/H19*100</f>
        <v>110.9862</v>
      </c>
      <c r="K20" s="35">
        <f>K19/I19*100</f>
        <v>111.08800000000001</v>
      </c>
      <c r="L20" s="32">
        <f>L19/J19*100</f>
        <v>107.84799999999998</v>
      </c>
      <c r="M20" s="35">
        <f>M19/K19*100</f>
        <v>108.78449999999998</v>
      </c>
    </row>
    <row r="21" spans="1:13" x14ac:dyDescent="0.25">
      <c r="A21" s="27"/>
      <c r="B21" s="24" t="s">
        <v>17</v>
      </c>
      <c r="C21" s="14" t="s">
        <v>10</v>
      </c>
      <c r="D21" s="8">
        <v>186.38494944062361</v>
      </c>
      <c r="E21" s="32">
        <v>104.8</v>
      </c>
      <c r="F21" s="32">
        <f>F19/F22/E19*10000</f>
        <v>69.300243441776857</v>
      </c>
      <c r="G21" s="32">
        <f>G19/G22/F19*10000</f>
        <v>131.2316275721399</v>
      </c>
      <c r="H21" s="32">
        <f>H19/H22/G19*10000</f>
        <v>105.60000000000002</v>
      </c>
      <c r="I21" s="35">
        <f>I19/I22/G19*10000</f>
        <v>107.00000000000001</v>
      </c>
      <c r="J21" s="32">
        <f>J19/J22/H19*10000</f>
        <v>105.3</v>
      </c>
      <c r="K21" s="35">
        <f>K19/K22/I19*10000</f>
        <v>106.00000000000001</v>
      </c>
      <c r="L21" s="32">
        <f>L19/L22/J19*10000</f>
        <v>103.99999999999997</v>
      </c>
      <c r="M21" s="35">
        <f>M19/M22/K19*10000</f>
        <v>104.49999999999999</v>
      </c>
    </row>
    <row r="22" spans="1:13" x14ac:dyDescent="0.25">
      <c r="A22" s="27"/>
      <c r="B22" s="23" t="s">
        <v>12</v>
      </c>
      <c r="C22" s="14" t="s">
        <v>10</v>
      </c>
      <c r="D22" s="9">
        <v>115.7</v>
      </c>
      <c r="E22" s="34">
        <v>110.8</v>
      </c>
      <c r="F22" s="34">
        <v>106.1</v>
      </c>
      <c r="G22" s="34">
        <v>105.5</v>
      </c>
      <c r="H22" s="32">
        <v>106.1</v>
      </c>
      <c r="I22" s="35">
        <v>106</v>
      </c>
      <c r="J22" s="32">
        <v>105.4</v>
      </c>
      <c r="K22" s="35">
        <v>104.8</v>
      </c>
      <c r="L22" s="32">
        <v>103.7</v>
      </c>
      <c r="M22" s="36">
        <v>104.1</v>
      </c>
    </row>
    <row r="23" spans="1:13" ht="45" customHeight="1" x14ac:dyDescent="0.25">
      <c r="A23" s="37">
        <v>4</v>
      </c>
      <c r="B23" s="38" t="s">
        <v>18</v>
      </c>
      <c r="C23" s="39" t="s">
        <v>8</v>
      </c>
      <c r="D23" s="40">
        <v>478</v>
      </c>
      <c r="E23" s="16">
        <v>2126.1</v>
      </c>
      <c r="F23" s="16">
        <v>2317.4</v>
      </c>
      <c r="G23" s="16">
        <f>F23*1.053</f>
        <v>2440.2222000000002</v>
      </c>
      <c r="H23" s="16">
        <f>G23*1.032</f>
        <v>2518.3093104000004</v>
      </c>
      <c r="I23" s="16">
        <f>G23*1.038</f>
        <v>2532.9506436000001</v>
      </c>
      <c r="J23" s="16">
        <f>H23*1.055</f>
        <v>2656.8163224720001</v>
      </c>
      <c r="K23" s="16">
        <f>I23*1.06</f>
        <v>2684.9276822160004</v>
      </c>
      <c r="L23" s="16">
        <f>J23*1.06</f>
        <v>2816.2253018203205</v>
      </c>
      <c r="M23" s="16">
        <f>K23*1.07</f>
        <v>2872.8726199711205</v>
      </c>
    </row>
    <row r="24" spans="1:13" ht="48.75" customHeight="1" x14ac:dyDescent="0.25">
      <c r="A24" s="37">
        <v>5</v>
      </c>
      <c r="B24" s="38" t="s">
        <v>19</v>
      </c>
      <c r="C24" s="39" t="s">
        <v>8</v>
      </c>
      <c r="D24" s="40">
        <v>619</v>
      </c>
      <c r="E24" s="16">
        <v>2825.9</v>
      </c>
      <c r="F24" s="16">
        <v>3071.8</v>
      </c>
      <c r="G24" s="16">
        <f>F24*1.058</f>
        <v>3249.9644000000003</v>
      </c>
      <c r="H24" s="16">
        <f>G24*1.037</f>
        <v>3370.2130827999999</v>
      </c>
      <c r="I24" s="16">
        <f>G24*1.038</f>
        <v>3373.4630472000003</v>
      </c>
      <c r="J24" s="16">
        <f>H24*1.055</f>
        <v>3555.5748023539995</v>
      </c>
      <c r="K24" s="16">
        <f>I24*1.06</f>
        <v>3575.8708300320004</v>
      </c>
      <c r="L24" s="16">
        <f>J24*1.059</f>
        <v>3765.3537156928851</v>
      </c>
      <c r="M24" s="16">
        <f>K24*1.07</f>
        <v>3826.1817881342408</v>
      </c>
    </row>
    <row r="25" spans="1:13" ht="51.75" customHeight="1" x14ac:dyDescent="0.25">
      <c r="A25" s="27">
        <v>6</v>
      </c>
      <c r="B25" s="23" t="s">
        <v>33</v>
      </c>
      <c r="C25" s="14" t="s">
        <v>8</v>
      </c>
      <c r="D25" s="8">
        <v>2963.8338792000004</v>
      </c>
      <c r="E25" s="30">
        <v>7826.5</v>
      </c>
      <c r="F25" s="32">
        <v>7941.7</v>
      </c>
      <c r="G25" s="32">
        <f>F25*1.053</f>
        <v>8362.6100999999999</v>
      </c>
      <c r="H25" s="32">
        <f>G25*1.067</f>
        <v>8922.9049766999997</v>
      </c>
      <c r="I25" s="16">
        <f>G25*1.07</f>
        <v>8947.9928070000005</v>
      </c>
      <c r="J25" s="32">
        <f>H25*1.049</f>
        <v>9360.1273205582984</v>
      </c>
      <c r="K25" s="16">
        <f>I25*1.05</f>
        <v>9395.392447350001</v>
      </c>
      <c r="L25" s="32">
        <f>J25*1.047</f>
        <v>9800.0533046245382</v>
      </c>
      <c r="M25" s="16">
        <f>K25*1.049</f>
        <v>9855.7666772701505</v>
      </c>
    </row>
    <row r="26" spans="1:13" ht="53.25" customHeight="1" x14ac:dyDescent="0.25">
      <c r="A26" s="27">
        <v>7</v>
      </c>
      <c r="B26" s="23" t="s">
        <v>35</v>
      </c>
      <c r="C26" s="14" t="s">
        <v>23</v>
      </c>
      <c r="D26" s="7">
        <v>28.058</v>
      </c>
      <c r="E26" s="33">
        <v>24.591000000000001</v>
      </c>
      <c r="F26" s="33">
        <v>23.933</v>
      </c>
      <c r="G26" s="33">
        <v>23.6</v>
      </c>
      <c r="H26" s="31">
        <v>24</v>
      </c>
      <c r="I26" s="35">
        <v>24.3</v>
      </c>
      <c r="J26" s="33">
        <v>24.3</v>
      </c>
      <c r="K26" s="33">
        <v>24.6</v>
      </c>
      <c r="L26" s="33">
        <v>24.6</v>
      </c>
      <c r="M26" s="36">
        <v>24.8</v>
      </c>
    </row>
    <row r="27" spans="1:13" ht="64.5" customHeight="1" x14ac:dyDescent="0.25">
      <c r="A27" s="42">
        <v>8</v>
      </c>
      <c r="B27" s="43" t="s">
        <v>34</v>
      </c>
      <c r="C27" s="14" t="s">
        <v>20</v>
      </c>
      <c r="D27" s="8">
        <v>8802.7000000000007</v>
      </c>
      <c r="E27" s="35">
        <v>25890</v>
      </c>
      <c r="F27" s="35">
        <v>27611</v>
      </c>
      <c r="G27" s="35">
        <f>F27*1.09</f>
        <v>30095.99</v>
      </c>
      <c r="H27" s="35">
        <f>G27*1.068</f>
        <v>32142.517320000003</v>
      </c>
      <c r="I27" s="35">
        <f>G27*1.07</f>
        <v>32202.709300000002</v>
      </c>
      <c r="J27" s="35">
        <f>H27*1.058</f>
        <v>34006.783324560005</v>
      </c>
      <c r="K27" s="35">
        <f>I27*1.062</f>
        <v>34199.277276600005</v>
      </c>
      <c r="L27" s="35">
        <f>J27*1.059</f>
        <v>36013.18354070904</v>
      </c>
      <c r="M27" s="35">
        <f>K27*1.061</f>
        <v>36285.433190472606</v>
      </c>
    </row>
    <row r="28" spans="1:13" ht="30.75" customHeight="1" x14ac:dyDescent="0.25">
      <c r="A28" s="27">
        <v>9</v>
      </c>
      <c r="B28" s="23" t="s">
        <v>21</v>
      </c>
      <c r="C28" s="14" t="s">
        <v>22</v>
      </c>
      <c r="D28" s="7">
        <v>99.9</v>
      </c>
      <c r="E28" s="20">
        <v>98.891000000000005</v>
      </c>
      <c r="F28" s="20">
        <v>98.239000000000004</v>
      </c>
      <c r="G28" s="33">
        <v>97.69</v>
      </c>
      <c r="H28" s="33">
        <v>97.16</v>
      </c>
      <c r="I28" s="33">
        <v>97.3</v>
      </c>
      <c r="J28" s="33">
        <v>96.72</v>
      </c>
      <c r="K28" s="33">
        <v>96.9</v>
      </c>
      <c r="L28" s="33">
        <v>96.37</v>
      </c>
      <c r="M28" s="36">
        <v>96.5</v>
      </c>
    </row>
    <row r="29" spans="1:13" ht="37.5" customHeight="1" x14ac:dyDescent="0.25">
      <c r="A29" s="27">
        <v>10</v>
      </c>
      <c r="B29" s="23" t="s">
        <v>24</v>
      </c>
      <c r="C29" s="14" t="s">
        <v>23</v>
      </c>
      <c r="D29" s="7">
        <v>0.76900000000000002</v>
      </c>
      <c r="E29" s="19">
        <v>0.90900000000000003</v>
      </c>
      <c r="F29" s="19">
        <v>0.754</v>
      </c>
      <c r="G29" s="21">
        <v>0.63</v>
      </c>
      <c r="H29" s="21">
        <v>0.6</v>
      </c>
      <c r="I29" s="21">
        <v>0.57999999999999996</v>
      </c>
      <c r="J29" s="21">
        <v>0.57999999999999996</v>
      </c>
      <c r="K29" s="21">
        <v>0.56000000000000005</v>
      </c>
      <c r="L29" s="21">
        <v>0.56000000000000005</v>
      </c>
      <c r="M29" s="36">
        <v>0.53</v>
      </c>
    </row>
    <row r="30" spans="1:13" ht="54" customHeight="1" x14ac:dyDescent="0.25">
      <c r="A30" s="27">
        <v>11</v>
      </c>
      <c r="B30" s="23" t="s">
        <v>25</v>
      </c>
      <c r="C30" s="13" t="s">
        <v>10</v>
      </c>
      <c r="D30" s="7">
        <v>1.25</v>
      </c>
      <c r="E30" s="21">
        <v>1.61</v>
      </c>
      <c r="F30" s="21">
        <v>1.36</v>
      </c>
      <c r="G30" s="21">
        <v>1.2</v>
      </c>
      <c r="H30" s="21">
        <v>1.2</v>
      </c>
      <c r="I30" s="21">
        <v>1.2</v>
      </c>
      <c r="J30" s="21">
        <v>1.2</v>
      </c>
      <c r="K30" s="21">
        <v>1.2</v>
      </c>
      <c r="L30" s="21">
        <v>1.2</v>
      </c>
      <c r="M30" s="36">
        <v>1.19</v>
      </c>
    </row>
    <row r="31" spans="1:13" ht="41.25" customHeight="1" x14ac:dyDescent="0.25">
      <c r="A31" s="27">
        <v>12</v>
      </c>
      <c r="B31" s="23" t="s">
        <v>29</v>
      </c>
      <c r="C31" s="14" t="s">
        <v>26</v>
      </c>
      <c r="D31" s="15">
        <v>561</v>
      </c>
      <c r="E31" s="22">
        <v>1214</v>
      </c>
      <c r="F31" s="22">
        <v>977</v>
      </c>
      <c r="G31" s="22">
        <v>987</v>
      </c>
      <c r="H31" s="22">
        <v>997</v>
      </c>
      <c r="I31" s="22">
        <v>1000</v>
      </c>
      <c r="J31" s="22">
        <v>1007</v>
      </c>
      <c r="K31" s="22">
        <v>1010</v>
      </c>
      <c r="L31" s="22">
        <v>1015</v>
      </c>
      <c r="M31" s="36">
        <v>1018</v>
      </c>
    </row>
    <row r="32" spans="1:13" ht="30" customHeight="1" x14ac:dyDescent="0.25">
      <c r="A32" s="27">
        <v>13</v>
      </c>
      <c r="B32" s="23" t="s">
        <v>39</v>
      </c>
      <c r="C32" s="14" t="s">
        <v>26</v>
      </c>
      <c r="D32" s="15"/>
      <c r="E32" s="22">
        <v>2</v>
      </c>
      <c r="F32" s="22">
        <v>8</v>
      </c>
      <c r="G32" s="22">
        <v>11</v>
      </c>
      <c r="H32" s="22">
        <v>11</v>
      </c>
      <c r="I32" s="22">
        <v>12</v>
      </c>
      <c r="J32" s="22">
        <v>12</v>
      </c>
      <c r="K32" s="22">
        <v>13</v>
      </c>
      <c r="L32" s="22">
        <v>13</v>
      </c>
      <c r="M32" s="36">
        <v>14</v>
      </c>
    </row>
    <row r="33" spans="1:13" ht="80.25" customHeight="1" x14ac:dyDescent="0.25">
      <c r="A33" s="27">
        <v>14</v>
      </c>
      <c r="B33" s="23" t="s">
        <v>40</v>
      </c>
      <c r="C33" s="14" t="s">
        <v>27</v>
      </c>
      <c r="D33" s="15">
        <v>3862</v>
      </c>
      <c r="E33" s="22">
        <v>5632</v>
      </c>
      <c r="F33" s="22">
        <v>5364</v>
      </c>
      <c r="G33" s="22">
        <v>5412</v>
      </c>
      <c r="H33" s="22">
        <v>5461</v>
      </c>
      <c r="I33" s="22">
        <v>5510</v>
      </c>
      <c r="J33" s="22">
        <v>5510</v>
      </c>
      <c r="K33" s="22">
        <v>5572</v>
      </c>
      <c r="L33" s="22">
        <v>5572</v>
      </c>
      <c r="M33" s="36">
        <v>5630</v>
      </c>
    </row>
    <row r="34" spans="1:13" ht="64.5" customHeight="1" x14ac:dyDescent="0.25">
      <c r="A34" s="27">
        <v>15</v>
      </c>
      <c r="B34" s="23" t="s">
        <v>41</v>
      </c>
      <c r="C34" s="14" t="s">
        <v>27</v>
      </c>
      <c r="D34" s="15"/>
      <c r="E34" s="13">
        <v>331</v>
      </c>
      <c r="F34" s="13">
        <v>607</v>
      </c>
      <c r="G34" s="13">
        <v>720</v>
      </c>
      <c r="H34" s="13">
        <v>725</v>
      </c>
      <c r="I34" s="13">
        <v>730</v>
      </c>
      <c r="J34" s="13">
        <v>730</v>
      </c>
      <c r="K34" s="13">
        <v>735</v>
      </c>
      <c r="L34" s="13">
        <v>735</v>
      </c>
      <c r="M34" s="36">
        <v>740</v>
      </c>
    </row>
    <row r="35" spans="1:13" ht="45" x14ac:dyDescent="0.25">
      <c r="A35" s="27">
        <v>16</v>
      </c>
      <c r="B35" s="23" t="s">
        <v>30</v>
      </c>
      <c r="C35" s="14" t="s">
        <v>28</v>
      </c>
      <c r="D35" s="15"/>
      <c r="E35" s="17">
        <v>292.8</v>
      </c>
      <c r="F35" s="17">
        <v>694.5</v>
      </c>
      <c r="G35" s="13">
        <v>2000</v>
      </c>
      <c r="H35" s="31">
        <f>G35*1.03</f>
        <v>2060</v>
      </c>
      <c r="I35" s="35">
        <v>2121.8000000000002</v>
      </c>
      <c r="J35" s="31">
        <f>H35*1.03</f>
        <v>2121.8000000000002</v>
      </c>
      <c r="K35" s="35">
        <v>2185.5</v>
      </c>
      <c r="L35" s="31">
        <f>J35*1.03</f>
        <v>2185.4540000000002</v>
      </c>
      <c r="M35" s="35">
        <v>2245</v>
      </c>
    </row>
  </sheetData>
  <mergeCells count="8">
    <mergeCell ref="B9:B10"/>
    <mergeCell ref="A9:A10"/>
    <mergeCell ref="C9:C10"/>
    <mergeCell ref="A6:M6"/>
    <mergeCell ref="A7:M7"/>
    <mergeCell ref="H9:I9"/>
    <mergeCell ref="J9:K9"/>
    <mergeCell ref="L9:M9"/>
  </mergeCells>
  <phoneticPr fontId="0" type="noConversion"/>
  <pageMargins left="0.39370078740157483" right="0.39370078740157483" top="0.98425196850393704" bottom="0.39370078740157483" header="0.51181102362204722" footer="0.51181102362204722"/>
  <pageSetup paperSize="9" fitToWidth="0" orientation="landscape" r:id="rId1"/>
  <headerFooter alignWithMargins="0"/>
  <rowBreaks count="2" manualBreakCount="2">
    <brk id="23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 А. Красноперова</cp:lastModifiedBy>
  <cp:lastPrinted>2017-11-13T09:54:28Z</cp:lastPrinted>
  <dcterms:created xsi:type="dcterms:W3CDTF">2009-09-02T11:19:33Z</dcterms:created>
  <dcterms:modified xsi:type="dcterms:W3CDTF">2017-11-13T09:55:00Z</dcterms:modified>
</cp:coreProperties>
</file>