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МБ" sheetId="1" r:id="rId1"/>
    <sheet name="УР" sheetId="2" r:id="rId2"/>
    <sheet name="РФ" sheetId="3" r:id="rId3"/>
  </sheets>
  <definedNames>
    <definedName name="_xlnm.Print_Titles" localSheetId="0">'МБ'!$5:$6</definedName>
    <definedName name="_xlnm.Print_Titles" localSheetId="1">'УР'!$5:$6</definedName>
    <definedName name="_xlnm.Print_Area" localSheetId="0">'МБ'!$A$1:$U$234</definedName>
    <definedName name="_xlnm.Print_Area" localSheetId="2">'РФ'!$A$1:$J$44</definedName>
    <definedName name="_xlnm.Print_Area" localSheetId="1">'УР'!$A$1:$U$102</definedName>
  </definedNames>
  <calcPr fullCalcOnLoad="1"/>
</workbook>
</file>

<file path=xl/sharedStrings.xml><?xml version="1.0" encoding="utf-8"?>
<sst xmlns="http://schemas.openxmlformats.org/spreadsheetml/2006/main" count="741" uniqueCount="498">
  <si>
    <t>Исполнение бюджета города Сарапула по программам за счет средств МБ</t>
  </si>
  <si>
    <t>за период с 01.01.2020г. по 01.10.2020г.</t>
  </si>
  <si>
    <t>Единица измерения: руб.</t>
  </si>
  <si>
    <t>Наименование показателя</t>
  </si>
  <si>
    <t>Ц.ст.</t>
  </si>
  <si>
    <t/>
  </si>
  <si>
    <t>Уточненная роспись/план</t>
  </si>
  <si>
    <t>Касс. расход</t>
  </si>
  <si>
    <t xml:space="preserve">    Муниципальная программа "Развитие образования и воспитание" на 2015-2024 годы</t>
  </si>
  <si>
    <t>0100000000</t>
  </si>
  <si>
    <t xml:space="preserve">      Подпрограмма "Развитие дошкольного образования"</t>
  </si>
  <si>
    <t>0110000000</t>
  </si>
  <si>
    <t xml:space="preserve">        Уплата земельного налога</t>
  </si>
  <si>
    <t>0110260240</t>
  </si>
  <si>
    <t xml:space="preserve">        Реализация санитарно-эпидемиологических мероприятий в муниципальных образовательных организациях</t>
  </si>
  <si>
    <t>0110261240</t>
  </si>
  <si>
    <t xml:space="preserve">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</si>
  <si>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0110267700</t>
  </si>
  <si>
    <t xml:space="preserve">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</t>
  </si>
  <si>
    <t>01103S7120</t>
  </si>
  <si>
    <t xml:space="preserve">        Подготовка муниципальных учреждений к отопительному периоду</t>
  </si>
  <si>
    <t>0110560230</t>
  </si>
  <si>
    <t xml:space="preserve">        Адаптация объектов социальной инфраструктуры с целью доступности для инвалидов и другие мероприятия в рамках создания доступной среды</t>
  </si>
  <si>
    <t>01105R0270</t>
  </si>
  <si>
    <t>0110667700</t>
  </si>
  <si>
    <t xml:space="preserve">        Расходы на мероприятия по безопасности образовательных организаций</t>
  </si>
  <si>
    <t>0110861440</t>
  </si>
  <si>
    <t xml:space="preserve">        Строительство и реконструкция объектов муниципальной собственности</t>
  </si>
  <si>
    <t>0111060140</t>
  </si>
  <si>
    <t xml:space="preserve">        Капитальный ремонт объектов муниципальной собственности</t>
  </si>
  <si>
    <t>0111060150</t>
  </si>
  <si>
    <t xml:space="preserve">    Капитальный ремонт объектов муниципальной собственности</t>
  </si>
  <si>
    <t>01110S0830</t>
  </si>
  <si>
    <t xml:space="preserve">        Расходы на созданию дополнительных мест для детей возрасте от 1.5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</si>
  <si>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011P252320</t>
  </si>
  <si>
    <t xml:space="preserve">      Подпрограмма "Развитие общего образования"</t>
  </si>
  <si>
    <t>0120000000</t>
  </si>
  <si>
    <t>0120160240</t>
  </si>
  <si>
    <t>0120161240</t>
  </si>
  <si>
    <t>0120167700</t>
  </si>
  <si>
    <t xml:space="preserve">        Реализация адаптированных общеобразовательных программ дошкольного образования</t>
  </si>
  <si>
    <t>0120364380</t>
  </si>
  <si>
    <t>0120460230</t>
  </si>
  <si>
    <t xml:space="preserve">       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</si>
  <si>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0120661230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</si>
  <si>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муниуипальных образовательных организациях</t>
  </si>
  <si>
    <t>01206L3040</t>
  </si>
  <si>
    <t>01206S3040</t>
  </si>
  <si>
    <t xml:space="preserve">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1-11 классов общеобразовательных учреждений из малообеспеченных семей (кроме детей из многодетных малообеспеченных семей)</t>
  </si>
  <si>
    <t>01206S6960</t>
  </si>
  <si>
    <t>0120861440</t>
  </si>
  <si>
    <t>01210S0830</t>
  </si>
  <si>
    <t>0121060150</t>
  </si>
  <si>
    <t xml:space="preserve">      Подпрограмма "Развитие дополнительного образования детей"</t>
  </si>
  <si>
    <t>0130000000</t>
  </si>
  <si>
    <t>0130160240</t>
  </si>
  <si>
    <t xml:space="preserve">        Организация и проведение культурно-массовых мероприятий</t>
  </si>
  <si>
    <t>0130161620</t>
  </si>
  <si>
    <t>0130167700</t>
  </si>
  <si>
    <t>0130960150</t>
  </si>
  <si>
    <t xml:space="preserve">        Обеспечение персонифицированного финансирования дополнительного образования детей</t>
  </si>
  <si>
    <t>0131961330</t>
  </si>
  <si>
    <t xml:space="preserve">        Организация досуга детей с целью реализации в рамках программы Фонда поддержки детей, находящихся в трудной жизненной ситуации</t>
  </si>
  <si>
    <t>0132071480</t>
  </si>
  <si>
    <t xml:space="preserve">      Подпрограмма "Реализация молодежной политики"</t>
  </si>
  <si>
    <t>0140000000</t>
  </si>
  <si>
    <t>0140160240</t>
  </si>
  <si>
    <t>0140167700</t>
  </si>
  <si>
    <t xml:space="preserve">    Организация трудоустройства подростков и молодежи в каникулярное время</t>
  </si>
  <si>
    <t>01402S5230</t>
  </si>
  <si>
    <t xml:space="preserve">      Подпрограмма "Управление системой образования"</t>
  </si>
  <si>
    <t>0150000000</t>
  </si>
  <si>
    <t xml:space="preserve">        Обеспечение деятельности Управления образования г. Сарапула</t>
  </si>
  <si>
    <t>0150160030</t>
  </si>
  <si>
    <t>0150160240</t>
  </si>
  <si>
    <t xml:space="preserve">        Обеспечение деятельности централизованной бухгалтерии учреждений образования г. Сарапула</t>
  </si>
  <si>
    <t>0150260120</t>
  </si>
  <si>
    <t>0150260240</t>
  </si>
  <si>
    <t>0150361620</t>
  </si>
  <si>
    <t>0150367700</t>
  </si>
  <si>
    <t>0150467700</t>
  </si>
  <si>
    <t xml:space="preserve">    Муниципальная программа "Сохранение здоровья и формирование здорового образа жизни" на 2015-2024 годы</t>
  </si>
  <si>
    <t>0200000000</t>
  </si>
  <si>
    <t xml:space="preserve">      Подпрограмма "Формирование здорового образа жизни и профилактика заболеваний"</t>
  </si>
  <si>
    <t>0210000000</t>
  </si>
  <si>
    <t xml:space="preserve">        Организация мероприятий физической культуры и спорта</t>
  </si>
  <si>
    <t>0210164600</t>
  </si>
  <si>
    <t xml:space="preserve">        Организация мероприятий массового спорта</t>
  </si>
  <si>
    <t>0210164610</t>
  </si>
  <si>
    <t>0210167700</t>
  </si>
  <si>
    <t xml:space="preserve">        Выпуск и распространение информационно-разъяснительных печатных материалов антинаркотической направленности</t>
  </si>
  <si>
    <t>0210261500</t>
  </si>
  <si>
    <t xml:space="preserve">        Организация работы центра "Готов к труду и обороне"</t>
  </si>
  <si>
    <t>0210364630</t>
  </si>
  <si>
    <t xml:space="preserve">        Выпуск и распространение информационно-разъяснительных печатных материалов санитарно-противоэпидемиологической направленности</t>
  </si>
  <si>
    <t>0210461510</t>
  </si>
  <si>
    <t xml:space="preserve">      Подпрограмма "Организация отдыха детей в каникулярное время"</t>
  </si>
  <si>
    <t>0220000000</t>
  </si>
  <si>
    <t xml:space="preserve">        Организация и проведение отдыха детей в дневных оздоровительных лагерях</t>
  </si>
  <si>
    <t>0220161450</t>
  </si>
  <si>
    <t xml:space="preserve">        Субсидии на реализацию мероприятий по организации отдыха, оздоровления и занятости детей, подростков и молодежи</t>
  </si>
  <si>
    <t>02201S5230</t>
  </si>
  <si>
    <t xml:space="preserve">      Подпрограмма "Создание условий для развития физической культуры и спорта"</t>
  </si>
  <si>
    <t>0230000000</t>
  </si>
  <si>
    <t>0230160240</t>
  </si>
  <si>
    <t>0230167700</t>
  </si>
  <si>
    <t>0230260140</t>
  </si>
  <si>
    <t>0230360240</t>
  </si>
  <si>
    <t>0230367700</t>
  </si>
  <si>
    <t xml:space="preserve">      Подпрограмма "Управление сферой физической культуры и спорта"</t>
  </si>
  <si>
    <t>0240000000</t>
  </si>
  <si>
    <t xml:space="preserve">        Обеспечение бухгалтерского обслуживания учреждений физической культуры и спорта г. Сарапула</t>
  </si>
  <si>
    <t>0240260120</t>
  </si>
  <si>
    <t xml:space="preserve">    Муниципальная программа "Развитие культуры" на 2015-2024 годы</t>
  </si>
  <si>
    <t>0300000000</t>
  </si>
  <si>
    <t xml:space="preserve">      Подпрограмма "Библиотечное обслуживание населения"</t>
  </si>
  <si>
    <t>0310000000</t>
  </si>
  <si>
    <t>0310160240</t>
  </si>
  <si>
    <t xml:space="preserve">        Комплектование библиотечных фондов и подписка на периодические издания</t>
  </si>
  <si>
    <t>0310161680</t>
  </si>
  <si>
    <t>0310167700</t>
  </si>
  <si>
    <t xml:space="preserve">        Подготовка и проведение празднования 100-летия государственности Удмуртии</t>
  </si>
  <si>
    <t>03101S8620</t>
  </si>
  <si>
    <t xml:space="preserve">      Подпрограмма "Организация досуга и предоставление услуг организаций культуры"</t>
  </si>
  <si>
    <t>0320000000</t>
  </si>
  <si>
    <t>0320160150</t>
  </si>
  <si>
    <t>0320160240</t>
  </si>
  <si>
    <t>0320167700</t>
  </si>
  <si>
    <t xml:space="preserve">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человек.</t>
  </si>
  <si>
    <t>03201L4660</t>
  </si>
  <si>
    <t>0320260240</t>
  </si>
  <si>
    <t xml:space="preserve">        Организация и проведение городских мероприятий, торжественных церемоний, проектов, праздников</t>
  </si>
  <si>
    <t>0320261690</t>
  </si>
  <si>
    <t xml:space="preserve">        Организация и проведение мероприятий, посвященных государственным праздникам</t>
  </si>
  <si>
    <t>0320264240</t>
  </si>
  <si>
    <t>0320267700</t>
  </si>
  <si>
    <t>03205S0830</t>
  </si>
  <si>
    <t xml:space="preserve">      Подпрограмма "Сохранение и развитие музейного дела"</t>
  </si>
  <si>
    <t>0330000000</t>
  </si>
  <si>
    <t>0330160240</t>
  </si>
  <si>
    <t>0330167700</t>
  </si>
  <si>
    <t xml:space="preserve">      Подпрограмма "Сохранение, использование и популяризация объектов культурного наследия"</t>
  </si>
  <si>
    <t>0340000000</t>
  </si>
  <si>
    <t>0340167700</t>
  </si>
  <si>
    <t xml:space="preserve">        Проведение мероприятий по восстановлению (ремонт, реставрация, благоустройство) воинских захоронений</t>
  </si>
  <si>
    <t>0341362990</t>
  </si>
  <si>
    <t xml:space="preserve">        Изготовление проектной документации по сохранению объектов культурного наследия (стадия-эскизный проект) на объекты муниципальной собственности, находящиеся в неудовлетворительном состоянии</t>
  </si>
  <si>
    <t>0341364260</t>
  </si>
  <si>
    <t xml:space="preserve">        Проведение восстановительных работ</t>
  </si>
  <si>
    <t>0341364290</t>
  </si>
  <si>
    <t xml:space="preserve">        Расходы на обустройство и восстановление воинских захоронений, находящихся в государственной собственности (ремонтные, реставрационные работы и благоустройство боинских захоронений)</t>
  </si>
  <si>
    <t>03413R2990</t>
  </si>
  <si>
    <t xml:space="preserve">      Подпрограмма "Реализация национальной политики, развитие местного народного творчества"</t>
  </si>
  <si>
    <t>0350000000</t>
  </si>
  <si>
    <t>0350167700</t>
  </si>
  <si>
    <t xml:space="preserve">    Обеспечение межнационального мира и согласия, гармонизации межнациональных (межэтнических) отношений</t>
  </si>
  <si>
    <t>03501S5330</t>
  </si>
  <si>
    <t xml:space="preserve">      Подпрограмма "Управление сферой культуры"</t>
  </si>
  <si>
    <t>0360000000</t>
  </si>
  <si>
    <t xml:space="preserve">        Реализация установленных полномочий (функций) Управлением культуры и молодежной политики г. Сарапула</t>
  </si>
  <si>
    <t>0360160030</t>
  </si>
  <si>
    <t xml:space="preserve">        Организация бухгалтерского учета в муниципальных учреждениях культуры города Сарапула централизованной бухгалтерией</t>
  </si>
  <si>
    <t>0360160120</t>
  </si>
  <si>
    <t xml:space="preserve">        Хозяйственно-эксплуатационное обеспечение деятельности подведомственных учреждений</t>
  </si>
  <si>
    <t>0360164270</t>
  </si>
  <si>
    <t xml:space="preserve">    Муниципальная программа "Социальная поддержка населения" на 2015-2024 годы</t>
  </si>
  <si>
    <t>0400000000</t>
  </si>
  <si>
    <t xml:space="preserve">      Подпрограмма "Социальная поддержка семьи и детей"</t>
  </si>
  <si>
    <t>0410000000</t>
  </si>
  <si>
    <t xml:space="preserve">        Проведение мероприятий, направленных на укрепление престижа семьи</t>
  </si>
  <si>
    <t>0410561750</t>
  </si>
  <si>
    <t xml:space="preserve">  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</si>
  <si>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</si>
  <si>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  Оказание материальной помощи гражданам, находящимся в трудной жизненной ситуации</t>
  </si>
  <si>
    <t>0420161760</t>
  </si>
  <si>
    <t xml:space="preserve">        Предоставление мер поддержки по проезду в общественном транспорте гражданам, не являющимся федеральными и региональными льготниками</t>
  </si>
  <si>
    <t>0420261770</t>
  </si>
  <si>
    <t xml:space="preserve">        Выполнение мероприятий по созданию доступной среды жизнедеятельности для инвалидов и других маломобильных групп населения</t>
  </si>
  <si>
    <t>0420362370</t>
  </si>
  <si>
    <t xml:space="preserve">  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</si>
  <si>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</si>
  <si>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  Реализация мероприятий по обеспечению жильем молодых семей</t>
  </si>
  <si>
    <t>04302L4970</t>
  </si>
  <si>
    <t xml:space="preserve">    Муниципальная программа "Создание условий для устойчивого экономического развития" на 2015-2024 годы</t>
  </si>
  <si>
    <t>0500000000</t>
  </si>
  <si>
    <t xml:space="preserve">      Подпрограмма "Создание условий для развития малого и среднего предпринимательства"</t>
  </si>
  <si>
    <t>0510000000</t>
  </si>
  <si>
    <t xml:space="preserve">        Мероприятия по поддержке и стимулированию малого и среднего предпринимательства</t>
  </si>
  <si>
    <t>0510161820</t>
  </si>
  <si>
    <t xml:space="preserve">      Подпрограмма "Поддержка и взаимодействие общественных организаций и объединений граждан, действующих на территории МО "Город Сарапул"</t>
  </si>
  <si>
    <t>0530000000</t>
  </si>
  <si>
    <t xml:space="preserve">        Оказание поддержки проектов и программ, возрождение национального самосознания, гражданственности, патриотизма, формирование здорового образа жизни</t>
  </si>
  <si>
    <t>0530164410</t>
  </si>
  <si>
    <t xml:space="preserve">      Подпрограмма "Развитие туризма"</t>
  </si>
  <si>
    <t>0540000000</t>
  </si>
  <si>
    <t xml:space="preserve">        Разработка единого стандарта представления информации для туристов и информационных вывесок к объектам туризма</t>
  </si>
  <si>
    <t>0540464440</t>
  </si>
  <si>
    <t xml:space="preserve">    Муниципальная программа "Предупреждение и ликвидация последствий чрезвычайных ситуаций, реализация мер пожарной безопасности" на 2015-2024 годы</t>
  </si>
  <si>
    <t>0600000000</t>
  </si>
  <si>
    <t xml:space="preserve">        Обеспечение функционирования органа управления в области гражданской обороны, защиты населения и территорий от чрезвычайных ситуаций природного и техногенного характера Муниципального казенного учреждения "Служба гражданской защиты г. Сарапула"</t>
  </si>
  <si>
    <t>0600161920</t>
  </si>
  <si>
    <t xml:space="preserve">        Размещение и техническое обслуживание аппаратуры оповещения гражданской обороны МО "Город Сарапул"</t>
  </si>
  <si>
    <t>0600261940</t>
  </si>
  <si>
    <t xml:space="preserve">    Муниципальная программа "Городское хозяйство" на 2015-2024 годы</t>
  </si>
  <si>
    <t>0700000000</t>
  </si>
  <si>
    <t xml:space="preserve">      Подпрограмма "Территориальное развитие (градостроительство и землеустройство)"</t>
  </si>
  <si>
    <t>0710000000</t>
  </si>
  <si>
    <t xml:space="preserve">        Подготовка, утверждение и внесение изменений в документацию по планировке территорий</t>
  </si>
  <si>
    <t>0710162070</t>
  </si>
  <si>
    <t xml:space="preserve">      Подпрограмма "Содержание и развитие коммунальной инфраструктуры"</t>
  </si>
  <si>
    <t>0720000000</t>
  </si>
  <si>
    <t>0720160150</t>
  </si>
  <si>
    <t xml:space="preserve">        Организация подготовки городского хозяйства к осенне-зимнему периоду</t>
  </si>
  <si>
    <t>0720162220</t>
  </si>
  <si>
    <t>07201S1440</t>
  </si>
  <si>
    <t xml:space="preserve">        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</si>
  <si>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07201S1441</t>
  </si>
  <si>
    <t xml:space="preserve">        Оказание государственной поддержки моногородам Удмуртской Республики</t>
  </si>
  <si>
    <t>07201S8000</t>
  </si>
  <si>
    <t xml:space="preserve">        Реализация мероприятий по газификации за счет целевых поступлений</t>
  </si>
  <si>
    <t>0720272210</t>
  </si>
  <si>
    <t>07202S0830</t>
  </si>
  <si>
    <t xml:space="preserve">      Подпрограмма "Жилищное хозяйство"</t>
  </si>
  <si>
    <t>0730000000</t>
  </si>
  <si>
    <t xml:space="preserve">        Строительство, приобретение и реконструкция объектов муниципальной собственности</t>
  </si>
  <si>
    <t>0730160140</t>
  </si>
  <si>
    <t xml:space="preserve">        Осуществление полномочий собственника жилых помещений в многоквартирных домах</t>
  </si>
  <si>
    <t>0730386010</t>
  </si>
  <si>
    <t xml:space="preserve">      Подпрограмма "Благоустройство и охрана окружающей среды"</t>
  </si>
  <si>
    <t>0740000000</t>
  </si>
  <si>
    <t>0740160240</t>
  </si>
  <si>
    <t xml:space="preserve">        Мероприятия по выявлению бесхозяйных гидротехнических сооружений, организации постановки в установленном порядке таких объектов на учет в качестве бесхозяйных, признанию права муниципальной собственности и организация управления такими с момента их выявления</t>
  </si>
  <si>
    <t>0740162380</t>
  </si>
  <si>
    <t xml:space="preserve">        Субсидия на организацию работ по санитарному содержанию общественных территорий города Сарапула</t>
  </si>
  <si>
    <t>0740162400</t>
  </si>
  <si>
    <t>0740167700</t>
  </si>
  <si>
    <t>07401S0820</t>
  </si>
  <si>
    <t xml:space="preserve">        Реализация мероприятий по рекультивации полигона ТБО г.Сарапула</t>
  </si>
  <si>
    <t>0740262410</t>
  </si>
  <si>
    <t xml:space="preserve">      Подпрограмма "Дорожное хозяйство и транспортное обслуживание населения"</t>
  </si>
  <si>
    <t>0750000000</t>
  </si>
  <si>
    <t>0750160240</t>
  </si>
  <si>
    <t xml:space="preserve">        Оформление и выдача карт маршрута регулярных перевозок</t>
  </si>
  <si>
    <t>0750162530</t>
  </si>
  <si>
    <t xml:space="preserve">        Оформление, выдача свидетельств об осуществлении перевозок по маршруту регулярных перевозок</t>
  </si>
  <si>
    <t>0750162540</t>
  </si>
  <si>
    <t>0750167700</t>
  </si>
  <si>
    <t xml:space="preserve">        Проектирование, строительство, реконструкция, капитальный ремонт, ремонт автомобильных дорог общего пользования и искусственных сооружений на них</t>
  </si>
  <si>
    <t>07502S4650</t>
  </si>
  <si>
    <t xml:space="preserve">    Муниципальная программа "Энергосбережение и повышение энергетической эффективности" на 2015-2024 годы</t>
  </si>
  <si>
    <t>0800000000</t>
  </si>
  <si>
    <t xml:space="preserve">        Мероприятия по выявлению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 постановке в установленном порядке на учет и признанию права муниципальной собственности на них, а также по организации управления такими с момента их выявления, в том числе по определению источников компенсации, возникающих при их эксплуатации</t>
  </si>
  <si>
    <t>08001S5770</t>
  </si>
  <si>
    <t xml:space="preserve">        Восстановление и устройство сетей уличного освещения</t>
  </si>
  <si>
    <t>08003S5770</t>
  </si>
  <si>
    <t xml:space="preserve">    Муниципальная программа "Муниципальное управление" на 2015-2024 годы</t>
  </si>
  <si>
    <t>0900000000</t>
  </si>
  <si>
    <t xml:space="preserve">      Подпрограмма "Административная реформа в муниципальном образовании "Город Сарапул"</t>
  </si>
  <si>
    <t>0910000000</t>
  </si>
  <si>
    <t xml:space="preserve">        Приобретение сертификата ключа ЭЦП и его регистрация в системе межведомственного электронного взаимодействия для должностного лица ОМСУ</t>
  </si>
  <si>
    <t>0910265000</t>
  </si>
  <si>
    <t xml:space="preserve">      Подпрограмма "Архивное дело"</t>
  </si>
  <si>
    <t>0920000000</t>
  </si>
  <si>
    <t xml:space="preserve">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муниципальной собственности</t>
  </si>
  <si>
    <t>0920165010</t>
  </si>
  <si>
    <t xml:space="preserve">      Подпрограмма "Противодействие коррупции в муниципальном образовании "Город Сарапул"</t>
  </si>
  <si>
    <t>0940000000</t>
  </si>
  <si>
    <t xml:space="preserve">        Повышение квалификации муниципальных служащих по вопросам противодействия коррупции, а также муниципальных служащих, в должностные обязанности которые входит участие в противодействие коррупции</t>
  </si>
  <si>
    <t>0940265020</t>
  </si>
  <si>
    <t xml:space="preserve">      Подпрограмма "Развитие муниципальной службы в муниципальном образовании "Город Сарапул"</t>
  </si>
  <si>
    <t>0950000000</t>
  </si>
  <si>
    <t xml:space="preserve">        Организация обучения муниципальных служащих по программам профессионального образования, профессиональной переподготовки, повышения квалификации, а также участия в семинарах, форумах, кратковременных учебах</t>
  </si>
  <si>
    <t>0950365040</t>
  </si>
  <si>
    <t xml:space="preserve">      Подпрограмма "Создание условий для реализации муниципальной программы"</t>
  </si>
  <si>
    <t>0960000000</t>
  </si>
  <si>
    <t xml:space="preserve">        Содержание аппарата Администрации города Сарапула</t>
  </si>
  <si>
    <t>0960160030</t>
  </si>
  <si>
    <t>0960160240</t>
  </si>
  <si>
    <t xml:space="preserve">        Обеспечение деятельности Главы города Сарапула</t>
  </si>
  <si>
    <t>0960260010</t>
  </si>
  <si>
    <t xml:space="preserve">        Проведение общегосударственных и общегородских мероприятий</t>
  </si>
  <si>
    <t>0960360110</t>
  </si>
  <si>
    <t xml:space="preserve">        Публикация в средствах массовой информации муниципальных правовых актов, принятых Администрацией города Сарапула, освещение деятельности Администрации города Сарапула в эфире телеканалов, радиоэфире и печатных СМИ</t>
  </si>
  <si>
    <t>0960365050</t>
  </si>
  <si>
    <t xml:space="preserve">        Участие в ассоциациях и союзах муниципальных образований</t>
  </si>
  <si>
    <t>0960365060</t>
  </si>
  <si>
    <t xml:space="preserve">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</si>
  <si>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0960561710</t>
  </si>
  <si>
    <t xml:space="preserve">        Обеспечение работоспособности официального сайта муниципального образования "Город Сарапул" для предоставления актуальной информации о работе ОМС г. Сарапула и приема обращений граждан в электронном виде</t>
  </si>
  <si>
    <t>0960665070</t>
  </si>
  <si>
    <t xml:space="preserve">        Обеспечение работоспособности и своевременной модернизации структурированных кабельных систем (СКС), АРМ,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</t>
  </si>
  <si>
    <t>0960765080</t>
  </si>
  <si>
    <t xml:space="preserve">        Проведение социологических исследований с целью мониторинга удовлетворенности населения деятельностью местного самоуправления города Сарапула</t>
  </si>
  <si>
    <t>0960965100</t>
  </si>
  <si>
    <t xml:space="preserve">    Муниципальная программа "Управление муниципальными финансами муниципального образования "Город Сарапул" на 2015-2024 годы</t>
  </si>
  <si>
    <t>1000000000</t>
  </si>
  <si>
    <t xml:space="preserve">      Подпрограмма "Организация бюджетного процесса в городе Сарапуле"</t>
  </si>
  <si>
    <t>1010000000</t>
  </si>
  <si>
    <t xml:space="preserve">       Организация и ведение бюджетного учета, составление бюджетной отчетности</t>
  </si>
  <si>
    <t>1010460120</t>
  </si>
  <si>
    <t xml:space="preserve">        Обслуживание муниципального долга</t>
  </si>
  <si>
    <t>1010660070</t>
  </si>
  <si>
    <t xml:space="preserve">        Реализация установленных полномочий (функций) Управлением финансов г. Сарапула</t>
  </si>
  <si>
    <t>1010860030</t>
  </si>
  <si>
    <t xml:space="preserve">      Подпрограмма "Повышение эффективности расходов бюджета города Сарапула"</t>
  </si>
  <si>
    <t>1020000000</t>
  </si>
  <si>
    <t xml:space="preserve">        Проведение мониторинга и оценки качества финансового менеджмента главных распорядителей средств бюджета города Сарапула, применение результатов оценки</t>
  </si>
  <si>
    <t>1020462700</t>
  </si>
  <si>
    <t xml:space="preserve">    Муниципальная программа "Управление муниципальным имуществом" на 2015-2024 годы</t>
  </si>
  <si>
    <t>1100000000</t>
  </si>
  <si>
    <t xml:space="preserve">      Подпрограмма "Управление муниципальным имуществом"</t>
  </si>
  <si>
    <t>1110000000</t>
  </si>
  <si>
    <t xml:space="preserve">        Проведение открытых торгов по заключению договоров аренды в отношении муниципального имущества</t>
  </si>
  <si>
    <t>1110264010</t>
  </si>
  <si>
    <t xml:space="preserve">        Приватизация муниципального имущества (за исключением земельных ресурсов)</t>
  </si>
  <si>
    <t>1110264020</t>
  </si>
  <si>
    <t xml:space="preserve">        Управление имуществом казны г. Сарапула</t>
  </si>
  <si>
    <t>1110364030</t>
  </si>
  <si>
    <t xml:space="preserve">        Государственная регистрация права собственности г. Сарапула на объекты недвижимого имущества (за исключением земельных ресурсов)</t>
  </si>
  <si>
    <t>1110464040</t>
  </si>
  <si>
    <t xml:space="preserve">      Подпрограмма "Управление земельными ресурсами"</t>
  </si>
  <si>
    <t>1120000000</t>
  </si>
  <si>
    <t xml:space="preserve">        Организация землеустройства (образования новых и упорядочения существующих объектов землеустройства, установления их границ на местности, изменение границ объектов землеустройства, предоставление и изъятие земельных участков и т.д.), оценка рыночной стоимости земельных участков и права на заключение договоров аренды земельных участков</t>
  </si>
  <si>
    <t>1120362020</t>
  </si>
  <si>
    <t xml:space="preserve">        Проведение работ по формированию земельных участков, на которых расположены многоквартирные дома</t>
  </si>
  <si>
    <t>1120462030</t>
  </si>
  <si>
    <t xml:space="preserve">        Проведение работ по формированию земельных участков для индивидуального жилищного строительства, в том числе подлежащих предоставлению бесплатно гражданам в соответствии с законодательством</t>
  </si>
  <si>
    <t>1120462040</t>
  </si>
  <si>
    <t xml:space="preserve">        Проведение работ по формированию земельных участков для строительства и для целей, не связанных со строительством</t>
  </si>
  <si>
    <t>1120462050</t>
  </si>
  <si>
    <t xml:space="preserve">      Подпрограмма "Создание условий для управления муниципальным имуществом"</t>
  </si>
  <si>
    <t>1130000000</t>
  </si>
  <si>
    <t xml:space="preserve">        Обеспечение деятельности Управления имущественных отношений г. Сарапула</t>
  </si>
  <si>
    <t>1130160030</t>
  </si>
  <si>
    <t xml:space="preserve">    Муниципальная программа "Безопасность муниципального образования "Город Сарапул" на 2015-2024 годы</t>
  </si>
  <si>
    <t>1200000000</t>
  </si>
  <si>
    <t xml:space="preserve">      Подпрограмма "Безопасный город"</t>
  </si>
  <si>
    <t>1210000000</t>
  </si>
  <si>
    <t xml:space="preserve">        Создание сегментов аппаратно-программного комплекса "Безопасный город"</t>
  </si>
  <si>
    <t>1210263110</t>
  </si>
  <si>
    <t xml:space="preserve">      Подпрограмма "Профилактика правонарушений"</t>
  </si>
  <si>
    <t>1220000000</t>
  </si>
  <si>
    <t xml:space="preserve">        Оказание поддержки гражданам и их объединениям, участвующим в охране общественного порядка</t>
  </si>
  <si>
    <t>1220261790</t>
  </si>
  <si>
    <t xml:space="preserve">        Организация охраны общественного порядка на территории города Сарапула</t>
  </si>
  <si>
    <t>1220363100</t>
  </si>
  <si>
    <t xml:space="preserve">    Муниципальная программа "Формирование современной городской среды" на 2018-2024 г.г.</t>
  </si>
  <si>
    <t>1300000000</t>
  </si>
  <si>
    <t xml:space="preserve">        Реализация мероприятий в рамках формирования современной городской среды</t>
  </si>
  <si>
    <t>1300165550</t>
  </si>
  <si>
    <t>1300175550</t>
  </si>
  <si>
    <t>130F255550</t>
  </si>
  <si>
    <t xml:space="preserve">    Непрограммные направления деятельности</t>
  </si>
  <si>
    <t>9900000000</t>
  </si>
  <si>
    <t xml:space="preserve">        Реализация установленных полномочий (функций) аппарата Сарапульской городской Думы</t>
  </si>
  <si>
    <t>9900060030</t>
  </si>
  <si>
    <t xml:space="preserve">        Реализация установленных полномочий (функций) депутатов представительного органа муниципального образования "Город Сарапул"</t>
  </si>
  <si>
    <t>9900060040</t>
  </si>
  <si>
    <t xml:space="preserve">        Проведение выборов в представительные органы муниципальных образований</t>
  </si>
  <si>
    <t>9900060060</t>
  </si>
  <si>
    <t xml:space="preserve">        Резервный фонд Администрации города Сарапула</t>
  </si>
  <si>
    <t>9900060080</t>
  </si>
  <si>
    <t xml:space="preserve">        Формирование резерва, связанного с особенностями исполнения бюджета</t>
  </si>
  <si>
    <t>9900060190</t>
  </si>
  <si>
    <t>9900060240</t>
  </si>
  <si>
    <t xml:space="preserve">        Выполнение публичных обязательств по выплате материальной помощи Почетным гражданам города</t>
  </si>
  <si>
    <t>9900061740</t>
  </si>
  <si>
    <t xml:space="preserve">        Выполнение мероприятий реестра наказов избирателей г. Сарапула</t>
  </si>
  <si>
    <t>9900062800</t>
  </si>
  <si>
    <t xml:space="preserve">        Осуществление функций заказчика по строительству, реконструкции и капитальному ремонту</t>
  </si>
  <si>
    <t>9900066020</t>
  </si>
  <si>
    <t xml:space="preserve">        Исполнение судебных актов, предусматривающих обращение взыскания на средства бюджета муниципального образования</t>
  </si>
  <si>
    <t>9900066040</t>
  </si>
  <si>
    <t xml:space="preserve">        Расходы на оплату судебных издержек; выплаты, связанные с исполнением судебных актов, предусматривающих обращение взыскания на средства бюджета города Сарапула, и мировых соглашений</t>
  </si>
  <si>
    <t>9900066050</t>
  </si>
  <si>
    <t xml:space="preserve">        Реализация проектов инициативного бюджетирования на территории города Сарапула</t>
  </si>
  <si>
    <t>9900066080</t>
  </si>
  <si>
    <t xml:space="preserve">        Поощрительные выплаты по итогам оценки эффективности деятельности органов местного самоуправления</t>
  </si>
  <si>
    <t>9900066100</t>
  </si>
  <si>
    <t xml:space="preserve">        Реализация мероприятий на проведение дезинфекции мест общего пользования многоквартирных домов</t>
  </si>
  <si>
    <t>9900066110</t>
  </si>
  <si>
    <t xml:space="preserve">        Организация функционирования контрольно-пропускных пунктов на территории муниципального образования "Город Сарапул"</t>
  </si>
  <si>
    <t>9900066120</t>
  </si>
  <si>
    <t xml:space="preserve">        Реализация мероприятий в рамках проекта "Определим будущее вместе"</t>
  </si>
  <si>
    <t>9900066130</t>
  </si>
  <si>
    <t xml:space="preserve">        Расходы за счет безвозмездных поступлений от физических и юридических лиц, имеющие целевое назначение</t>
  </si>
  <si>
    <t>9900073300</t>
  </si>
  <si>
    <t xml:space="preserve">    Реализация проектов инициативного бюджетирования на территории города Сарапула</t>
  </si>
  <si>
    <t>9900078810</t>
  </si>
  <si>
    <t>99000S8810</t>
  </si>
  <si>
    <t>ВСЕГО РАСХОДОВ:</t>
  </si>
  <si>
    <t>МБ</t>
  </si>
  <si>
    <t>УБ</t>
  </si>
  <si>
    <t>ФБ</t>
  </si>
  <si>
    <t>Исполнение бюджета  города Сарапула по программам за счет средств бюджета УР</t>
  </si>
  <si>
    <t xml:space="preserve">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</si>
  <si>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</si>
  <si>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 xml:space="preserve">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</si>
  <si>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</si>
  <si>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</t>
  </si>
  <si>
    <t>0110304480</t>
  </si>
  <si>
    <t>0110307120</t>
  </si>
  <si>
    <t>0111000820</t>
  </si>
  <si>
    <t>0111000830</t>
  </si>
  <si>
    <t>011P221590</t>
  </si>
  <si>
    <t xml:space="preserve">       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сверх установленного уровня финансирования</t>
  </si>
  <si>
    <t>011P222320</t>
  </si>
  <si>
    <t xml:space="preserve">        Расходы по созданию дополнительных мест для детей в возрасте от 1.5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</si>
  <si>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</si>
  <si>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</si>
  <si>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</si>
  <si>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0120153030</t>
  </si>
  <si>
    <t xml:space="preserve">        Реализация адаптированных основных общеобразовательных программ</t>
  </si>
  <si>
    <t>0120204330</t>
  </si>
  <si>
    <t>0120606960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</si>
  <si>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</si>
  <si>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01206R3040</t>
  </si>
  <si>
    <t>0121000830</t>
  </si>
  <si>
    <t>0130900830</t>
  </si>
  <si>
    <t xml:space="preserve">        Организация деятельности комиссии по делам несовершеннолетних и защите их прав города Сарапула (выполнение переданных государственных полномочий Удмуртской Республики)</t>
  </si>
  <si>
    <t>0140304350</t>
  </si>
  <si>
    <t xml:space="preserve">        Расходы на дополнительное профессиональное образование по профилю педагогической деятельности</t>
  </si>
  <si>
    <t>0150601820</t>
  </si>
  <si>
    <t xml:space="preserve">        Организация отдыха, оздоровления и занятости детей, подростков и молодежи в каникулярное время</t>
  </si>
  <si>
    <t>0220105230</t>
  </si>
  <si>
    <t>0230200830</t>
  </si>
  <si>
    <t>0310108620</t>
  </si>
  <si>
    <t>0310300830</t>
  </si>
  <si>
    <t xml:space="preserve">        Создание модельных муниципальных библиотек</t>
  </si>
  <si>
    <t>031А154540</t>
  </si>
  <si>
    <t xml:space="preserve">        Материальная помощь из резервного фонда Правительства Удмуртской Республики</t>
  </si>
  <si>
    <t>0320200310</t>
  </si>
  <si>
    <t>0320500830</t>
  </si>
  <si>
    <t xml:space="preserve">        Обеспечение межнационального мира и согласия, гармонизации межнациональных (межэтнических) отношений</t>
  </si>
  <si>
    <t>0350105330</t>
  </si>
  <si>
    <t xml:space="preserve">        Организация учета (регистрации) многодетных семей</t>
  </si>
  <si>
    <t>0410107560</t>
  </si>
  <si>
    <t xml:space="preserve">        Материальное обеспечение приемной семьи</t>
  </si>
  <si>
    <t>0410204250</t>
  </si>
  <si>
    <t xml:space="preserve">        Выплата денежных средств семьям опекунов (попечителей) на содержание подопечных детей</t>
  </si>
  <si>
    <t>0410204260</t>
  </si>
  <si>
    <t xml:space="preserve">        Выплата денежных средств на содержание усыновленных (удочеренных) детей</t>
  </si>
  <si>
    <t>0410206330</t>
  </si>
  <si>
    <t xml:space="preserve">        Выявление, учет, устройство и защита прав и интересов несовершеннолетних детей, оставшихся без попечения родителей</t>
  </si>
  <si>
    <t>0410304420</t>
  </si>
  <si>
    <t xml:space="preserve">        Организация социальной поддержки детей-сирот и детей, оставшихся без попечения родителей</t>
  </si>
  <si>
    <t>0410404410</t>
  </si>
  <si>
    <t xml:space="preserve">        Оплата обучения на подготовительных отделениях образовательных организаций высшего образования</t>
  </si>
  <si>
    <t>0410602160</t>
  </si>
  <si>
    <t xml:space="preserve">        Выполнение переданных государственных полномочий по обеспечению сохранности закрепленных жилых помещений</t>
  </si>
  <si>
    <t>0410805660</t>
  </si>
  <si>
    <t xml:space="preserve">        Организация выполнения переданных государственных полномочий по обеспечению сохранности закрепленных жилых помещений</t>
  </si>
  <si>
    <t>0410807860</t>
  </si>
  <si>
    <t xml:space="preserve">        Предоставление мер социальной поддержки многодетным семьям</t>
  </si>
  <si>
    <t>041P104340</t>
  </si>
  <si>
    <t xml:space="preserve">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</si>
  <si>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</si>
  <si>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 xml:space="preserve">      Подпрограмма "Предоставление льгот по оплате жилищно-коммунальных услуг (выполнение переданных полномочий)"</t>
  </si>
  <si>
    <t>0440000000</t>
  </si>
  <si>
    <t xml:space="preserve">        Предоставление меры дополнительной социальной поддержки граждан по оплате коммунальных услуг в виде уменьшения размера платы за 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</si>
  <si>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0440106800</t>
  </si>
  <si>
    <t>0720100820</t>
  </si>
  <si>
    <t>0720101440</t>
  </si>
  <si>
    <t>0720101441</t>
  </si>
  <si>
    <t>0720108000</t>
  </si>
  <si>
    <t>0720200820</t>
  </si>
  <si>
    <t>0720200830</t>
  </si>
  <si>
    <t xml:space="preserve">        Организация и осуществление отдельных государственных полномочий по государственному жилищному надзору</t>
  </si>
  <si>
    <t>0730106200</t>
  </si>
  <si>
    <t>0740100820</t>
  </si>
  <si>
    <t xml:space="preserve">        Организация отлова и содержания безнадзорных животных (выполнение переданных полномочий)</t>
  </si>
  <si>
    <t>0740105400</t>
  </si>
  <si>
    <t>0750108000</t>
  </si>
  <si>
    <t>0750204650</t>
  </si>
  <si>
    <t xml:space="preserve">        Реализация энергоэффективных технологических мероприятий в организациях, финансируемых за счет средств бюджетов муниципальных образований в Удмуртской Республике</t>
  </si>
  <si>
    <t>0800105770</t>
  </si>
  <si>
    <t>0800305770</t>
  </si>
  <si>
    <t xml:space="preserve">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собственности Удмуртской Республики</t>
  </si>
  <si>
    <t>0920104360</t>
  </si>
  <si>
    <t xml:space="preserve">        Создание и организация деятельности административной комиссии</t>
  </si>
  <si>
    <t>0960404510</t>
  </si>
  <si>
    <t>9900008810</t>
  </si>
  <si>
    <t>Исполнение бюджета города Сарапула по программа за счет средств ФБ</t>
  </si>
  <si>
    <t>за период с 01.01.2020г. по 01.10.2020 г.</t>
  </si>
  <si>
    <t>03413R2994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</si>
  <si>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</si>
  <si>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0410252600</t>
  </si>
  <si>
    <t xml:space="preserve">     Подпрограмма "Дорожное хозяйство и транспортное обслуживание населения"</t>
  </si>
  <si>
    <t xml:space="preserve">       Расходы на финансовое обеспечение дорожной деятельности в целях достижения показателей целевых региональных программ (осуществление крупных особо важных для социально-экономического развития Российской Федерации проектов, приведение в нормативное состояние, развитие и увеличение пропускной способности сети автомобильных дорог)</t>
  </si>
  <si>
    <t>075025390F</t>
  </si>
  <si>
    <t xml:space="preserve">       Финансовое обеспечение дорожной деятельности в рамках национального проекта "Безопасные и качественные автомобильные дороги"</t>
  </si>
  <si>
    <t>075R158560</t>
  </si>
  <si>
    <t xml:space="preserve">      Подпрограмма "Создание условий для государственной регистрации актов гражданского состояния"</t>
  </si>
  <si>
    <t>0930000000</t>
  </si>
  <si>
    <t xml:space="preserve">        Выполнение функций по государственной регистрации актов гражданского состояния</t>
  </si>
  <si>
    <t>0930159300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</si>
  <si>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</si>
  <si>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9900051200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</si>
</sst>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center" vertical="center" wrapText="1"/>
      <protection/>
    </xf>
    <xf numFmtId="0" fontId="32" fillId="0" borderId="0">
      <alignment/>
      <protection/>
    </xf>
    <xf numFmtId="1" fontId="32" fillId="0" borderId="1">
      <alignment horizontal="center" vertical="top" shrinkToFi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3" fillId="0" borderId="1">
      <alignment horizontal="left"/>
      <protection/>
    </xf>
    <xf numFmtId="0" fontId="32" fillId="0" borderId="1">
      <alignment horizontal="center" vertical="center" wrapText="1"/>
      <protection/>
    </xf>
    <xf numFmtId="4" fontId="33" fillId="20" borderId="1">
      <alignment horizontal="right" vertical="top" shrinkToFit="1"/>
      <protection/>
    </xf>
    <xf numFmtId="0" fontId="32" fillId="0" borderId="0">
      <alignment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3" fillId="0" borderId="1">
      <alignment vertical="top" wrapText="1"/>
      <protection/>
    </xf>
    <xf numFmtId="4" fontId="33" fillId="21" borderId="1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2" applyNumberFormat="0" applyAlignment="0" applyProtection="0"/>
    <xf numFmtId="0" fontId="36" fillId="29" borderId="3" applyNumberFormat="0" applyAlignment="0" applyProtection="0"/>
    <xf numFmtId="0" fontId="37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0" fillId="34" borderId="0" xfId="45" applyNumberFormat="1" applyFont="1" applyFill="1" applyProtection="1">
      <alignment wrapText="1"/>
      <protection/>
    </xf>
    <xf numFmtId="0" fontId="50" fillId="34" borderId="0" xfId="45" applyFont="1" applyFill="1">
      <alignment wrapText="1"/>
      <protection/>
    </xf>
    <xf numFmtId="0" fontId="50" fillId="34" borderId="0" xfId="34" applyNumberFormat="1" applyFont="1" applyFill="1" applyProtection="1">
      <alignment/>
      <protection/>
    </xf>
    <xf numFmtId="0" fontId="32" fillId="0" borderId="0" xfId="34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4" fillId="0" borderId="0" xfId="55" applyNumberFormat="1" applyProtection="1">
      <alignment horizontal="center" wrapText="1"/>
      <protection/>
    </xf>
    <xf numFmtId="0" fontId="34" fillId="0" borderId="0" xfId="55">
      <alignment horizontal="center" wrapText="1"/>
      <protection/>
    </xf>
    <xf numFmtId="0" fontId="34" fillId="0" borderId="0" xfId="56" applyNumberFormat="1" applyProtection="1">
      <alignment horizontal="center"/>
      <protection/>
    </xf>
    <xf numFmtId="0" fontId="34" fillId="0" borderId="0" xfId="56">
      <alignment horizontal="center"/>
      <protection/>
    </xf>
    <xf numFmtId="0" fontId="32" fillId="0" borderId="0" xfId="57" applyNumberFormat="1" applyProtection="1">
      <alignment horizontal="right"/>
      <protection/>
    </xf>
    <xf numFmtId="0" fontId="32" fillId="0" borderId="0" xfId="57">
      <alignment horizontal="right"/>
      <protection/>
    </xf>
    <xf numFmtId="0" fontId="50" fillId="34" borderId="1" xfId="33" applyNumberFormat="1" applyFont="1" applyFill="1" applyProtection="1">
      <alignment horizontal="center" vertical="center" wrapText="1"/>
      <protection/>
    </xf>
    <xf numFmtId="49" fontId="50" fillId="34" borderId="1" xfId="36" applyNumberFormat="1" applyFont="1" applyFill="1" applyProtection="1">
      <alignment horizontal="center" vertical="center" wrapText="1"/>
      <protection/>
    </xf>
    <xf numFmtId="0" fontId="50" fillId="34" borderId="1" xfId="37" applyNumberFormat="1" applyFont="1" applyFill="1" applyProtection="1">
      <alignment horizontal="center" vertical="center" wrapText="1"/>
      <protection/>
    </xf>
    <xf numFmtId="0" fontId="50" fillId="34" borderId="1" xfId="38" applyNumberFormat="1" applyFont="1" applyFill="1" applyProtection="1">
      <alignment horizontal="center" vertical="center" wrapText="1"/>
      <protection/>
    </xf>
    <xf numFmtId="0" fontId="50" fillId="34" borderId="1" xfId="39" applyNumberFormat="1" applyFont="1" applyFill="1" applyProtection="1">
      <alignment horizontal="center" vertical="center" wrapText="1"/>
      <protection/>
    </xf>
    <xf numFmtId="0" fontId="50" fillId="34" borderId="1" xfId="40" applyNumberFormat="1" applyFont="1" applyFill="1" applyProtection="1">
      <alignment horizontal="center" vertical="center" wrapText="1"/>
      <protection/>
    </xf>
    <xf numFmtId="0" fontId="50" fillId="34" borderId="1" xfId="41" applyNumberFormat="1" applyFont="1" applyFill="1" applyProtection="1">
      <alignment horizontal="center" vertical="center" wrapText="1"/>
      <protection/>
    </xf>
    <xf numFmtId="0" fontId="50" fillId="34" borderId="1" xfId="43" applyNumberFormat="1" applyFont="1" applyFill="1" applyProtection="1">
      <alignment horizontal="center" vertical="center" wrapText="1"/>
      <protection/>
    </xf>
    <xf numFmtId="0" fontId="50" fillId="34" borderId="1" xfId="46" applyNumberFormat="1" applyFont="1" applyFill="1" applyProtection="1">
      <alignment horizontal="center" vertical="center" wrapText="1"/>
      <protection/>
    </xf>
    <xf numFmtId="0" fontId="50" fillId="34" borderId="1" xfId="47" applyNumberFormat="1" applyFont="1" applyFill="1" applyProtection="1">
      <alignment horizontal="center" vertical="center" wrapText="1"/>
      <protection/>
    </xf>
    <xf numFmtId="0" fontId="50" fillId="34" borderId="1" xfId="48" applyNumberFormat="1" applyFont="1" applyFill="1" applyProtection="1">
      <alignment horizontal="center" vertical="center" wrapText="1"/>
      <protection/>
    </xf>
    <xf numFmtId="0" fontId="50" fillId="34" borderId="1" xfId="49" applyNumberFormat="1" applyFont="1" applyFill="1" applyProtection="1">
      <alignment horizontal="center" vertical="center" wrapText="1"/>
      <protection/>
    </xf>
    <xf numFmtId="0" fontId="50" fillId="34" borderId="1" xfId="50" applyNumberFormat="1" applyFont="1" applyFill="1" applyProtection="1">
      <alignment horizontal="center" vertical="center" wrapText="1"/>
      <protection/>
    </xf>
    <xf numFmtId="0" fontId="50" fillId="34" borderId="1" xfId="51" applyNumberFormat="1" applyFont="1" applyFill="1" applyProtection="1">
      <alignment horizontal="center" vertical="center" wrapText="1"/>
      <protection/>
    </xf>
    <xf numFmtId="0" fontId="50" fillId="34" borderId="1" xfId="52" applyNumberFormat="1" applyFont="1" applyFill="1" applyProtection="1">
      <alignment horizontal="center" vertical="center" wrapText="1"/>
      <protection/>
    </xf>
    <xf numFmtId="0" fontId="50" fillId="34" borderId="1" xfId="53" applyNumberFormat="1" applyFont="1" applyFill="1" applyProtection="1">
      <alignment horizontal="center" vertical="center" wrapText="1"/>
      <protection/>
    </xf>
    <xf numFmtId="0" fontId="50" fillId="34" borderId="1" xfId="54" applyNumberFormat="1" applyFont="1" applyFill="1" applyProtection="1">
      <alignment horizontal="center" vertical="center" wrapText="1"/>
      <protection/>
    </xf>
    <xf numFmtId="0" fontId="50" fillId="34" borderId="1" xfId="54" applyNumberFormat="1" applyFont="1" applyFill="1" applyProtection="1">
      <alignment horizontal="center" vertical="center" wrapText="1"/>
      <protection/>
    </xf>
    <xf numFmtId="0" fontId="32" fillId="0" borderId="1" xfId="54" applyNumberFormat="1" applyProtection="1">
      <alignment horizontal="center" vertical="center" wrapText="1"/>
      <protection/>
    </xf>
    <xf numFmtId="0" fontId="32" fillId="0" borderId="1" xfId="54" applyNumberFormat="1" applyProtection="1">
      <alignment horizontal="center" vertical="center" wrapText="1"/>
      <protection/>
    </xf>
    <xf numFmtId="0" fontId="50" fillId="34" borderId="1" xfId="33" applyFont="1" applyFill="1">
      <alignment horizontal="center" vertical="center" wrapText="1"/>
      <protection/>
    </xf>
    <xf numFmtId="49" fontId="50" fillId="34" borderId="1" xfId="36" applyNumberFormat="1" applyFont="1" applyFill="1">
      <alignment horizontal="center" vertical="center" wrapText="1"/>
      <protection/>
    </xf>
    <xf numFmtId="0" fontId="50" fillId="34" borderId="1" xfId="37" applyFont="1" applyFill="1">
      <alignment horizontal="center" vertical="center" wrapText="1"/>
      <protection/>
    </xf>
    <xf numFmtId="0" fontId="50" fillId="34" borderId="1" xfId="38" applyFont="1" applyFill="1">
      <alignment horizontal="center" vertical="center" wrapText="1"/>
      <protection/>
    </xf>
    <xf numFmtId="0" fontId="50" fillId="34" borderId="1" xfId="39" applyFont="1" applyFill="1">
      <alignment horizontal="center" vertical="center" wrapText="1"/>
      <protection/>
    </xf>
    <xf numFmtId="0" fontId="50" fillId="34" borderId="1" xfId="40" applyFont="1" applyFill="1">
      <alignment horizontal="center" vertical="center" wrapText="1"/>
      <protection/>
    </xf>
    <xf numFmtId="0" fontId="50" fillId="34" borderId="1" xfId="41" applyFont="1" applyFill="1">
      <alignment horizontal="center" vertical="center" wrapText="1"/>
      <protection/>
    </xf>
    <xf numFmtId="0" fontId="50" fillId="34" borderId="1" xfId="43" applyFont="1" applyFill="1">
      <alignment horizontal="center" vertical="center" wrapText="1"/>
      <protection/>
    </xf>
    <xf numFmtId="0" fontId="50" fillId="34" borderId="1" xfId="46" applyFont="1" applyFill="1">
      <alignment horizontal="center" vertical="center" wrapText="1"/>
      <protection/>
    </xf>
    <xf numFmtId="0" fontId="50" fillId="34" borderId="1" xfId="47" applyFont="1" applyFill="1">
      <alignment horizontal="center" vertical="center" wrapText="1"/>
      <protection/>
    </xf>
    <xf numFmtId="0" fontId="50" fillId="34" borderId="1" xfId="48" applyFont="1" applyFill="1">
      <alignment horizontal="center" vertical="center" wrapText="1"/>
      <protection/>
    </xf>
    <xf numFmtId="0" fontId="50" fillId="34" borderId="1" xfId="49" applyFont="1" applyFill="1">
      <alignment horizontal="center" vertical="center" wrapText="1"/>
      <protection/>
    </xf>
    <xf numFmtId="0" fontId="50" fillId="34" borderId="1" xfId="50" applyFont="1" applyFill="1">
      <alignment horizontal="center" vertical="center" wrapText="1"/>
      <protection/>
    </xf>
    <xf numFmtId="0" fontId="50" fillId="34" borderId="1" xfId="51" applyFont="1" applyFill="1">
      <alignment horizontal="center" vertical="center" wrapText="1"/>
      <protection/>
    </xf>
    <xf numFmtId="0" fontId="50" fillId="34" borderId="1" xfId="52" applyFont="1" applyFill="1">
      <alignment horizontal="center" vertical="center" wrapText="1"/>
      <protection/>
    </xf>
    <xf numFmtId="0" fontId="50" fillId="34" borderId="1" xfId="53" applyFont="1" applyFill="1">
      <alignment horizontal="center" vertical="center" wrapText="1"/>
      <protection/>
    </xf>
    <xf numFmtId="0" fontId="50" fillId="34" borderId="1" xfId="54" applyFont="1" applyFill="1">
      <alignment horizontal="center" vertical="center" wrapText="1"/>
      <protection/>
    </xf>
    <xf numFmtId="0" fontId="32" fillId="0" borderId="1" xfId="54">
      <alignment horizontal="center" vertical="center" wrapText="1"/>
      <protection/>
    </xf>
    <xf numFmtId="0" fontId="51" fillId="34" borderId="1" xfId="58" applyNumberFormat="1" applyFont="1" applyFill="1" applyProtection="1">
      <alignment vertical="top" wrapText="1"/>
      <protection/>
    </xf>
    <xf numFmtId="49" fontId="51" fillId="34" borderId="1" xfId="35" applyNumberFormat="1" applyFont="1" applyFill="1" applyProtection="1">
      <alignment horizontal="center" vertical="top" shrinkToFit="1"/>
      <protection/>
    </xf>
    <xf numFmtId="1" fontId="51" fillId="34" borderId="1" xfId="35" applyNumberFormat="1" applyFont="1" applyFill="1" applyProtection="1">
      <alignment horizontal="center" vertical="top" shrinkToFit="1"/>
      <protection/>
    </xf>
    <xf numFmtId="4" fontId="51" fillId="34" borderId="1" xfId="59" applyNumberFormat="1" applyFont="1" applyFill="1" applyProtection="1">
      <alignment horizontal="right" vertical="top" shrinkToFit="1"/>
      <protection/>
    </xf>
    <xf numFmtId="4" fontId="33" fillId="21" borderId="1" xfId="59" applyNumberFormat="1" applyProtection="1">
      <alignment horizontal="right" vertical="top" shrinkToFit="1"/>
      <protection/>
    </xf>
    <xf numFmtId="0" fontId="52" fillId="34" borderId="1" xfId="58" applyNumberFormat="1" applyFont="1" applyFill="1" applyProtection="1">
      <alignment vertical="top" wrapText="1"/>
      <protection/>
    </xf>
    <xf numFmtId="49" fontId="52" fillId="34" borderId="1" xfId="35" applyNumberFormat="1" applyFont="1" applyFill="1" applyProtection="1">
      <alignment horizontal="center" vertical="top" shrinkToFit="1"/>
      <protection/>
    </xf>
    <xf numFmtId="1" fontId="52" fillId="34" borderId="1" xfId="35" applyNumberFormat="1" applyFont="1" applyFill="1" applyProtection="1">
      <alignment horizontal="center" vertical="top" shrinkToFit="1"/>
      <protection/>
    </xf>
    <xf numFmtId="4" fontId="52" fillId="34" borderId="1" xfId="59" applyNumberFormat="1" applyFont="1" applyFill="1" applyProtection="1">
      <alignment horizontal="right" vertical="top" shrinkToFit="1"/>
      <protection/>
    </xf>
    <xf numFmtId="0" fontId="50" fillId="34" borderId="1" xfId="58" applyNumberFormat="1" applyFont="1" applyFill="1" applyProtection="1">
      <alignment vertical="top" wrapText="1"/>
      <protection/>
    </xf>
    <xf numFmtId="49" fontId="50" fillId="34" borderId="1" xfId="35" applyNumberFormat="1" applyFont="1" applyFill="1" applyProtection="1">
      <alignment horizontal="center" vertical="top" shrinkToFit="1"/>
      <protection/>
    </xf>
    <xf numFmtId="1" fontId="50" fillId="34" borderId="1" xfId="35" applyNumberFormat="1" applyFont="1" applyFill="1" applyProtection="1">
      <alignment horizontal="center" vertical="top" shrinkToFit="1"/>
      <protection/>
    </xf>
    <xf numFmtId="4" fontId="50" fillId="34" borderId="1" xfId="59" applyNumberFormat="1" applyFont="1" applyFill="1" applyProtection="1">
      <alignment horizontal="right" vertical="top" shrinkToFit="1"/>
      <protection/>
    </xf>
    <xf numFmtId="4" fontId="32" fillId="21" borderId="1" xfId="59" applyNumberFormat="1" applyFont="1" applyProtection="1">
      <alignment horizontal="right" vertical="top" shrinkToFit="1"/>
      <protection/>
    </xf>
    <xf numFmtId="4" fontId="33" fillId="21" borderId="1" xfId="59" applyNumberFormat="1" applyFont="1" applyProtection="1">
      <alignment horizontal="right" vertical="top" shrinkToFit="1"/>
      <protection/>
    </xf>
    <xf numFmtId="0" fontId="0" fillId="0" borderId="0" xfId="0" applyFont="1" applyAlignment="1" applyProtection="1">
      <alignment/>
      <protection locked="0"/>
    </xf>
    <xf numFmtId="0" fontId="50" fillId="34" borderId="1" xfId="42" applyNumberFormat="1" applyFont="1" applyFill="1" applyProtection="1">
      <alignment horizontal="left"/>
      <protection/>
    </xf>
    <xf numFmtId="0" fontId="50" fillId="34" borderId="1" xfId="42" applyFont="1" applyFill="1">
      <alignment horizontal="left"/>
      <protection/>
    </xf>
    <xf numFmtId="4" fontId="50" fillId="34" borderId="1" xfId="44" applyNumberFormat="1" applyFont="1" applyFill="1" applyProtection="1">
      <alignment horizontal="right" vertical="top" shrinkToFit="1"/>
      <protection/>
    </xf>
    <xf numFmtId="4" fontId="33" fillId="20" borderId="1" xfId="44" applyNumberFormat="1" applyProtection="1">
      <alignment horizontal="right" vertical="top" shrinkToFit="1"/>
      <protection/>
    </xf>
    <xf numFmtId="49" fontId="50" fillId="34" borderId="0" xfId="34" applyNumberFormat="1" applyFont="1" applyFill="1" applyProtection="1">
      <alignment/>
      <protection/>
    </xf>
    <xf numFmtId="0" fontId="24" fillId="34" borderId="0" xfId="0" applyFont="1" applyFill="1" applyAlignment="1" applyProtection="1">
      <alignment/>
      <protection locked="0"/>
    </xf>
    <xf numFmtId="49" fontId="24" fillId="34" borderId="0" xfId="0" applyNumberFormat="1" applyFont="1" applyFill="1" applyAlignment="1" applyProtection="1">
      <alignment/>
      <protection locked="0"/>
    </xf>
    <xf numFmtId="43" fontId="25" fillId="34" borderId="0" xfId="85" applyFont="1" applyFill="1" applyAlignment="1" applyProtection="1">
      <alignment/>
      <protection locked="0"/>
    </xf>
    <xf numFmtId="43" fontId="25" fillId="34" borderId="0" xfId="0" applyNumberFormat="1" applyFont="1" applyFill="1" applyAlignment="1" applyProtection="1">
      <alignment/>
      <protection locked="0"/>
    </xf>
    <xf numFmtId="43" fontId="26" fillId="34" borderId="0" xfId="0" applyNumberFormat="1" applyFont="1" applyFill="1" applyAlignment="1" applyProtection="1">
      <alignment/>
      <protection locked="0"/>
    </xf>
    <xf numFmtId="43" fontId="24" fillId="34" borderId="0" xfId="0" applyNumberFormat="1" applyFont="1" applyFill="1" applyAlignment="1" applyProtection="1">
      <alignment/>
      <protection locked="0"/>
    </xf>
    <xf numFmtId="43" fontId="24" fillId="34" borderId="0" xfId="85" applyFont="1" applyFill="1" applyAlignment="1" applyProtection="1">
      <alignment/>
      <protection locked="0"/>
    </xf>
    <xf numFmtId="0" fontId="51" fillId="34" borderId="11" xfId="42" applyNumberFormat="1" applyFont="1" applyFill="1" applyBorder="1" applyProtection="1">
      <alignment horizontal="left"/>
      <protection/>
    </xf>
    <xf numFmtId="0" fontId="51" fillId="34" borderId="11" xfId="42" applyFont="1" applyFill="1" applyBorder="1">
      <alignment horizontal="left"/>
      <protection/>
    </xf>
    <xf numFmtId="0" fontId="27" fillId="34" borderId="11" xfId="0" applyFont="1" applyFill="1" applyBorder="1" applyAlignment="1" applyProtection="1">
      <alignment/>
      <protection locked="0"/>
    </xf>
    <xf numFmtId="4" fontId="27" fillId="34" borderId="11" xfId="0" applyNumberFormat="1" applyFont="1" applyFill="1" applyBorder="1" applyAlignment="1" applyProtection="1">
      <alignment/>
      <protection locked="0"/>
    </xf>
    <xf numFmtId="0" fontId="50" fillId="0" borderId="0" xfId="34" applyNumberFormat="1" applyFo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54" fillId="0" borderId="0" xfId="55" applyNumberFormat="1" applyFont="1" applyProtection="1">
      <alignment horizontal="center" wrapText="1"/>
      <protection/>
    </xf>
    <xf numFmtId="0" fontId="54" fillId="0" borderId="0" xfId="55" applyFont="1">
      <alignment horizontal="center" wrapText="1"/>
      <protection/>
    </xf>
    <xf numFmtId="0" fontId="54" fillId="0" borderId="0" xfId="56" applyNumberFormat="1" applyFont="1" applyProtection="1">
      <alignment horizontal="center"/>
      <protection/>
    </xf>
    <xf numFmtId="0" fontId="54" fillId="0" borderId="0" xfId="56" applyFont="1">
      <alignment horizontal="center"/>
      <protection/>
    </xf>
    <xf numFmtId="0" fontId="50" fillId="0" borderId="0" xfId="57" applyNumberFormat="1" applyFont="1" applyProtection="1">
      <alignment horizontal="right"/>
      <protection/>
    </xf>
    <xf numFmtId="0" fontId="50" fillId="0" borderId="0" xfId="57" applyFont="1">
      <alignment horizontal="right"/>
      <protection/>
    </xf>
    <xf numFmtId="0" fontId="50" fillId="0" borderId="1" xfId="54" applyNumberFormat="1" applyFont="1" applyProtection="1">
      <alignment horizontal="center" vertical="center" wrapText="1"/>
      <protection/>
    </xf>
    <xf numFmtId="0" fontId="50" fillId="0" borderId="1" xfId="54" applyNumberFormat="1" applyFont="1" applyProtection="1">
      <alignment horizontal="center" vertical="center" wrapText="1"/>
      <protection/>
    </xf>
    <xf numFmtId="0" fontId="50" fillId="0" borderId="1" xfId="54" applyFont="1">
      <alignment horizontal="center" vertical="center" wrapText="1"/>
      <protection/>
    </xf>
    <xf numFmtId="4" fontId="51" fillId="21" borderId="1" xfId="59" applyNumberFormat="1" applyFont="1" applyProtection="1">
      <alignment horizontal="right" vertical="top" shrinkToFit="1"/>
      <protection/>
    </xf>
    <xf numFmtId="0" fontId="26" fillId="34" borderId="1" xfId="58" applyNumberFormat="1" applyFont="1" applyFill="1" applyProtection="1">
      <alignment vertical="top" wrapText="1"/>
      <protection/>
    </xf>
    <xf numFmtId="49" fontId="26" fillId="34" borderId="1" xfId="35" applyNumberFormat="1" applyFont="1" applyFill="1" applyProtection="1">
      <alignment horizontal="center" vertical="top" shrinkToFit="1"/>
      <protection/>
    </xf>
    <xf numFmtId="1" fontId="26" fillId="34" borderId="1" xfId="35" applyNumberFormat="1" applyFont="1" applyFill="1" applyProtection="1">
      <alignment horizontal="center" vertical="top" shrinkToFit="1"/>
      <protection/>
    </xf>
    <xf numFmtId="4" fontId="26" fillId="34" borderId="1" xfId="59" applyNumberFormat="1" applyFont="1" applyFill="1" applyProtection="1">
      <alignment horizontal="right" vertical="top" shrinkToFit="1"/>
      <protection/>
    </xf>
    <xf numFmtId="4" fontId="50" fillId="21" borderId="1" xfId="59" applyNumberFormat="1" applyFont="1" applyProtection="1">
      <alignment horizontal="right" vertical="top" shrinkToFit="1"/>
      <protection/>
    </xf>
    <xf numFmtId="0" fontId="51" fillId="34" borderId="1" xfId="42" applyNumberFormat="1" applyFont="1" applyFill="1" applyProtection="1">
      <alignment horizontal="left"/>
      <protection/>
    </xf>
    <xf numFmtId="0" fontId="51" fillId="34" borderId="1" xfId="42" applyFont="1" applyFill="1">
      <alignment horizontal="left"/>
      <protection/>
    </xf>
    <xf numFmtId="4" fontId="51" fillId="34" borderId="1" xfId="44" applyNumberFormat="1" applyFont="1" applyFill="1" applyProtection="1">
      <alignment horizontal="right" vertical="top" shrinkToFit="1"/>
      <protection/>
    </xf>
    <xf numFmtId="4" fontId="51" fillId="20" borderId="1" xfId="44" applyNumberFormat="1" applyFont="1" applyProtection="1">
      <alignment horizontal="right" vertical="top" shrinkToFit="1"/>
      <protection/>
    </xf>
    <xf numFmtId="0" fontId="53" fillId="34" borderId="0" xfId="0" applyFont="1" applyFill="1" applyAlignment="1" applyProtection="1">
      <alignment/>
      <protection locked="0"/>
    </xf>
    <xf numFmtId="49" fontId="53" fillId="34" borderId="0" xfId="0" applyNumberFormat="1" applyFont="1" applyFill="1" applyAlignment="1" applyProtection="1">
      <alignment/>
      <protection locked="0"/>
    </xf>
    <xf numFmtId="4" fontId="53" fillId="34" borderId="0" xfId="0" applyNumberFormat="1" applyFont="1" applyFill="1" applyAlignment="1" applyProtection="1">
      <alignment/>
      <protection locked="0"/>
    </xf>
    <xf numFmtId="4" fontId="30" fillId="34" borderId="11" xfId="0" applyNumberFormat="1" applyFont="1" applyFill="1" applyBorder="1" applyAlignment="1" applyProtection="1">
      <alignment/>
      <protection locked="0"/>
    </xf>
    <xf numFmtId="0" fontId="54" fillId="34" borderId="0" xfId="55" applyNumberFormat="1" applyFont="1" applyFill="1" applyProtection="1">
      <alignment horizontal="center" wrapText="1"/>
      <protection/>
    </xf>
    <xf numFmtId="0" fontId="54" fillId="34" borderId="0" xfId="55" applyFont="1" applyFill="1">
      <alignment horizontal="center" wrapText="1"/>
      <protection/>
    </xf>
    <xf numFmtId="0" fontId="54" fillId="34" borderId="0" xfId="56" applyNumberFormat="1" applyFont="1" applyFill="1" applyProtection="1">
      <alignment horizontal="center"/>
      <protection/>
    </xf>
    <xf numFmtId="0" fontId="54" fillId="34" borderId="0" xfId="56" applyFont="1" applyFill="1">
      <alignment horizontal="center"/>
      <protection/>
    </xf>
    <xf numFmtId="0" fontId="50" fillId="34" borderId="0" xfId="57" applyNumberFormat="1" applyFont="1" applyFill="1" applyProtection="1">
      <alignment horizontal="right"/>
      <protection/>
    </xf>
    <xf numFmtId="0" fontId="50" fillId="34" borderId="0" xfId="57" applyFont="1" applyFill="1">
      <alignment horizontal="right"/>
      <protection/>
    </xf>
    <xf numFmtId="0" fontId="50" fillId="34" borderId="1" xfId="36" applyNumberFormat="1" applyFont="1" applyFill="1" applyProtection="1">
      <alignment horizontal="center" vertical="center" wrapText="1"/>
      <protection/>
    </xf>
    <xf numFmtId="0" fontId="50" fillId="34" borderId="1" xfId="36" applyFont="1" applyFill="1">
      <alignment horizontal="center" vertical="center" wrapText="1"/>
      <protection/>
    </xf>
    <xf numFmtId="0" fontId="50" fillId="0" borderId="1" xfId="58" applyNumberFormat="1" applyFont="1" applyProtection="1">
      <alignment vertical="top" wrapText="1"/>
      <protection/>
    </xf>
    <xf numFmtId="1" fontId="50" fillId="0" borderId="1" xfId="35" applyNumberFormat="1" applyFont="1" applyProtection="1">
      <alignment horizontal="center" vertical="top" shrinkToFit="1"/>
      <protection/>
    </xf>
    <xf numFmtId="43" fontId="53" fillId="34" borderId="0" xfId="0" applyNumberFormat="1" applyFont="1" applyFill="1" applyAlignment="1" applyProtection="1">
      <alignment/>
      <protection locked="0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6" xfId="35"/>
    <cellStyle name="xl28" xfId="36"/>
    <cellStyle name="xl32" xfId="37"/>
    <cellStyle name="xl34" xfId="38"/>
    <cellStyle name="xl35" xfId="39"/>
    <cellStyle name="xl36" xfId="40"/>
    <cellStyle name="xl37" xfId="41"/>
    <cellStyle name="xl38" xfId="42"/>
    <cellStyle name="xl39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3" xfId="54"/>
    <cellStyle name="xl57" xfId="55"/>
    <cellStyle name="xl58" xfId="56"/>
    <cellStyle name="xl59" xfId="57"/>
    <cellStyle name="xl61" xfId="58"/>
    <cellStyle name="xl64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4"/>
  <sheetViews>
    <sheetView tabSelected="1" zoomScalePageLayoutView="0" workbookViewId="0" topLeftCell="A1">
      <selection activeCell="Q5" sqref="A5:IV6"/>
    </sheetView>
  </sheetViews>
  <sheetFormatPr defaultColWidth="9.140625" defaultRowHeight="15" outlineLevelRow="2"/>
  <cols>
    <col min="1" max="1" width="55.8515625" style="71" customWidth="1"/>
    <col min="2" max="2" width="13.7109375" style="72" customWidth="1"/>
    <col min="3" max="8" width="9.140625" style="71" hidden="1" customWidth="1"/>
    <col min="9" max="9" width="19.421875" style="71" customWidth="1"/>
    <col min="10" max="17" width="9.140625" style="71" hidden="1" customWidth="1"/>
    <col min="18" max="18" width="19.421875" style="71" customWidth="1"/>
    <col min="19" max="21" width="9.140625" style="5" hidden="1" customWidth="1"/>
    <col min="22" max="16384" width="9.140625" style="5" customWidth="1"/>
  </cols>
  <sheetData>
    <row r="1" spans="1:21" ht="1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spans="1:21" ht="15.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26.25" customHeight="1">
      <c r="A5" s="12" t="s">
        <v>3</v>
      </c>
      <c r="B5" s="13" t="s">
        <v>4</v>
      </c>
      <c r="C5" s="14" t="s">
        <v>5</v>
      </c>
      <c r="D5" s="15" t="s">
        <v>5</v>
      </c>
      <c r="E5" s="16" t="s">
        <v>5</v>
      </c>
      <c r="F5" s="17" t="s">
        <v>5</v>
      </c>
      <c r="G5" s="18" t="s">
        <v>5</v>
      </c>
      <c r="H5" s="19" t="s">
        <v>5</v>
      </c>
      <c r="I5" s="20" t="s">
        <v>6</v>
      </c>
      <c r="J5" s="21" t="s">
        <v>5</v>
      </c>
      <c r="K5" s="22" t="s">
        <v>5</v>
      </c>
      <c r="L5" s="23" t="s">
        <v>5</v>
      </c>
      <c r="M5" s="24" t="s">
        <v>5</v>
      </c>
      <c r="N5" s="25" t="s">
        <v>5</v>
      </c>
      <c r="O5" s="26" t="s">
        <v>5</v>
      </c>
      <c r="P5" s="27" t="s">
        <v>5</v>
      </c>
      <c r="Q5" s="28" t="s">
        <v>5</v>
      </c>
      <c r="R5" s="29" t="s">
        <v>7</v>
      </c>
      <c r="S5" s="30" t="s">
        <v>5</v>
      </c>
      <c r="T5" s="30" t="s">
        <v>5</v>
      </c>
      <c r="U5" s="31" t="s">
        <v>5</v>
      </c>
    </row>
    <row r="6" spans="1:21" ht="15">
      <c r="A6" s="32"/>
      <c r="B6" s="33"/>
      <c r="C6" s="34"/>
      <c r="D6" s="35"/>
      <c r="E6" s="36"/>
      <c r="F6" s="37"/>
      <c r="G6" s="38"/>
      <c r="H6" s="39"/>
      <c r="I6" s="40"/>
      <c r="J6" s="41"/>
      <c r="K6" s="42"/>
      <c r="L6" s="43"/>
      <c r="M6" s="44"/>
      <c r="N6" s="45"/>
      <c r="O6" s="46"/>
      <c r="P6" s="47"/>
      <c r="Q6" s="28"/>
      <c r="R6" s="48"/>
      <c r="S6" s="49"/>
      <c r="T6" s="49"/>
      <c r="U6" s="31"/>
    </row>
    <row r="7" spans="1:21" ht="25.5">
      <c r="A7" s="50" t="s">
        <v>8</v>
      </c>
      <c r="B7" s="51" t="s">
        <v>9</v>
      </c>
      <c r="C7" s="52"/>
      <c r="D7" s="52"/>
      <c r="E7" s="52"/>
      <c r="F7" s="52"/>
      <c r="G7" s="52"/>
      <c r="H7" s="53">
        <v>0</v>
      </c>
      <c r="I7" s="53">
        <f>I8+I21+I34+I41+I45</f>
        <v>297375288</v>
      </c>
      <c r="J7" s="53">
        <f aca="true" t="shared" si="0" ref="J7:R7">J8+J21+J34+J41+J45</f>
        <v>0</v>
      </c>
      <c r="K7" s="53">
        <f t="shared" si="0"/>
        <v>0</v>
      </c>
      <c r="L7" s="53">
        <f t="shared" si="0"/>
        <v>0</v>
      </c>
      <c r="M7" s="53">
        <f t="shared" si="0"/>
        <v>0</v>
      </c>
      <c r="N7" s="53">
        <f t="shared" si="0"/>
        <v>0</v>
      </c>
      <c r="O7" s="53">
        <f t="shared" si="0"/>
        <v>0</v>
      </c>
      <c r="P7" s="53">
        <f t="shared" si="0"/>
        <v>0</v>
      </c>
      <c r="Q7" s="53">
        <f t="shared" si="0"/>
        <v>155933387.42000002</v>
      </c>
      <c r="R7" s="53">
        <f t="shared" si="0"/>
        <v>196183254.78</v>
      </c>
      <c r="S7" s="54">
        <v>0</v>
      </c>
      <c r="T7" s="54">
        <v>0</v>
      </c>
      <c r="U7" s="54">
        <v>151960693.93</v>
      </c>
    </row>
    <row r="8" spans="1:21" ht="15" outlineLevel="1">
      <c r="A8" s="55" t="s">
        <v>10</v>
      </c>
      <c r="B8" s="56" t="s">
        <v>11</v>
      </c>
      <c r="C8" s="57"/>
      <c r="D8" s="57"/>
      <c r="E8" s="57"/>
      <c r="F8" s="57"/>
      <c r="G8" s="57"/>
      <c r="H8" s="58">
        <v>0</v>
      </c>
      <c r="I8" s="58">
        <f>SUM(I9:I20)</f>
        <v>90169733.67</v>
      </c>
      <c r="J8" s="58">
        <f aca="true" t="shared" si="1" ref="J8:Q8">J9+J11+J12+J13+J15+J16+J17+J18+J19+J20</f>
        <v>0</v>
      </c>
      <c r="K8" s="58">
        <f t="shared" si="1"/>
        <v>0</v>
      </c>
      <c r="L8" s="58">
        <f t="shared" si="1"/>
        <v>0</v>
      </c>
      <c r="M8" s="58">
        <f t="shared" si="1"/>
        <v>0</v>
      </c>
      <c r="N8" s="58">
        <f t="shared" si="1"/>
        <v>0</v>
      </c>
      <c r="O8" s="58">
        <f t="shared" si="1"/>
        <v>0</v>
      </c>
      <c r="P8" s="58">
        <f t="shared" si="1"/>
        <v>0</v>
      </c>
      <c r="Q8" s="58">
        <f t="shared" si="1"/>
        <v>48097274.559999995</v>
      </c>
      <c r="R8" s="58">
        <f>SUM(R9:R20)</f>
        <v>56937338.03000001</v>
      </c>
      <c r="S8" s="54">
        <v>0</v>
      </c>
      <c r="T8" s="54">
        <v>0</v>
      </c>
      <c r="U8" s="54">
        <v>46208413.34</v>
      </c>
    </row>
    <row r="9" spans="1:21" ht="15" outlineLevel="2">
      <c r="A9" s="59" t="s">
        <v>12</v>
      </c>
      <c r="B9" s="60" t="s">
        <v>13</v>
      </c>
      <c r="C9" s="61"/>
      <c r="D9" s="61"/>
      <c r="E9" s="61"/>
      <c r="F9" s="61"/>
      <c r="G9" s="61"/>
      <c r="H9" s="62">
        <v>0</v>
      </c>
      <c r="I9" s="62">
        <v>2993561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2157205</v>
      </c>
      <c r="R9" s="62">
        <v>2194148</v>
      </c>
      <c r="S9" s="54">
        <v>0</v>
      </c>
      <c r="T9" s="54">
        <v>0</v>
      </c>
      <c r="U9" s="54">
        <v>2157205</v>
      </c>
    </row>
    <row r="10" spans="1:21" ht="25.5" outlineLevel="2">
      <c r="A10" s="59" t="s">
        <v>14</v>
      </c>
      <c r="B10" s="60" t="s">
        <v>15</v>
      </c>
      <c r="C10" s="61"/>
      <c r="D10" s="61"/>
      <c r="E10" s="61"/>
      <c r="F10" s="61"/>
      <c r="G10" s="61"/>
      <c r="H10" s="62"/>
      <c r="I10" s="62">
        <v>1134090</v>
      </c>
      <c r="J10" s="62"/>
      <c r="K10" s="62"/>
      <c r="L10" s="62"/>
      <c r="M10" s="62"/>
      <c r="N10" s="62"/>
      <c r="O10" s="62"/>
      <c r="P10" s="62"/>
      <c r="Q10" s="62"/>
      <c r="R10" s="62"/>
      <c r="S10" s="54"/>
      <c r="T10" s="54"/>
      <c r="U10" s="54"/>
    </row>
    <row r="11" spans="1:21" ht="38.25" outlineLevel="2">
      <c r="A11" s="59" t="s">
        <v>16</v>
      </c>
      <c r="B11" s="60" t="s">
        <v>17</v>
      </c>
      <c r="C11" s="61"/>
      <c r="D11" s="61"/>
      <c r="E11" s="61"/>
      <c r="F11" s="61"/>
      <c r="G11" s="61"/>
      <c r="H11" s="62">
        <v>0</v>
      </c>
      <c r="I11" s="62">
        <v>52693937.37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27023414.9</v>
      </c>
      <c r="R11" s="62">
        <v>34232270.84</v>
      </c>
      <c r="S11" s="54">
        <v>0</v>
      </c>
      <c r="T11" s="54">
        <v>0</v>
      </c>
      <c r="U11" s="54">
        <v>26435498.1</v>
      </c>
    </row>
    <row r="12" spans="1:21" ht="76.5" outlineLevel="2">
      <c r="A12" s="59" t="s">
        <v>18</v>
      </c>
      <c r="B12" s="60" t="s">
        <v>19</v>
      </c>
      <c r="C12" s="61"/>
      <c r="D12" s="61"/>
      <c r="E12" s="61"/>
      <c r="F12" s="61"/>
      <c r="G12" s="61"/>
      <c r="H12" s="62">
        <v>0</v>
      </c>
      <c r="I12" s="62">
        <v>6641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54">
        <v>0</v>
      </c>
      <c r="T12" s="54">
        <v>0</v>
      </c>
      <c r="U12" s="54">
        <v>0</v>
      </c>
    </row>
    <row r="13" spans="1:21" ht="25.5" outlineLevel="2">
      <c r="A13" s="59" t="s">
        <v>20</v>
      </c>
      <c r="B13" s="60" t="s">
        <v>21</v>
      </c>
      <c r="C13" s="61"/>
      <c r="D13" s="61"/>
      <c r="E13" s="61"/>
      <c r="F13" s="61"/>
      <c r="G13" s="61"/>
      <c r="H13" s="62">
        <v>0</v>
      </c>
      <c r="I13" s="62">
        <v>1109900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1109900</v>
      </c>
      <c r="R13" s="62">
        <v>1109900</v>
      </c>
      <c r="S13" s="54">
        <v>0</v>
      </c>
      <c r="T13" s="54">
        <v>0</v>
      </c>
      <c r="U13" s="54">
        <v>0</v>
      </c>
    </row>
    <row r="14" spans="1:21" ht="38.25" outlineLevel="2">
      <c r="A14" s="59" t="s">
        <v>22</v>
      </c>
      <c r="B14" s="60" t="s">
        <v>23</v>
      </c>
      <c r="C14" s="61"/>
      <c r="D14" s="61"/>
      <c r="E14" s="61"/>
      <c r="F14" s="61"/>
      <c r="G14" s="61"/>
      <c r="H14" s="62"/>
      <c r="I14" s="62">
        <v>9783</v>
      </c>
      <c r="J14" s="62"/>
      <c r="K14" s="62"/>
      <c r="L14" s="62"/>
      <c r="M14" s="62"/>
      <c r="N14" s="62"/>
      <c r="O14" s="62"/>
      <c r="P14" s="62"/>
      <c r="Q14" s="62"/>
      <c r="R14" s="62"/>
      <c r="S14" s="54"/>
      <c r="T14" s="54"/>
      <c r="U14" s="54"/>
    </row>
    <row r="15" spans="1:21" ht="38.25" outlineLevel="2">
      <c r="A15" s="59" t="s">
        <v>16</v>
      </c>
      <c r="B15" s="60" t="s">
        <v>24</v>
      </c>
      <c r="C15" s="61"/>
      <c r="D15" s="61"/>
      <c r="E15" s="61"/>
      <c r="F15" s="61"/>
      <c r="G15" s="61"/>
      <c r="H15" s="62">
        <v>0</v>
      </c>
      <c r="I15" s="62">
        <v>31848942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16448164</v>
      </c>
      <c r="R15" s="62">
        <v>19208534.76</v>
      </c>
      <c r="S15" s="54">
        <v>0</v>
      </c>
      <c r="T15" s="54">
        <v>0</v>
      </c>
      <c r="U15" s="54">
        <v>16257878.1</v>
      </c>
    </row>
    <row r="16" spans="1:21" ht="25.5" outlineLevel="2">
      <c r="A16" s="59" t="s">
        <v>25</v>
      </c>
      <c r="B16" s="60" t="s">
        <v>26</v>
      </c>
      <c r="C16" s="61"/>
      <c r="D16" s="61"/>
      <c r="E16" s="61"/>
      <c r="F16" s="61"/>
      <c r="G16" s="61"/>
      <c r="H16" s="62">
        <v>0</v>
      </c>
      <c r="I16" s="62">
        <v>171400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171400</v>
      </c>
      <c r="S16" s="54">
        <v>0</v>
      </c>
      <c r="T16" s="54">
        <v>0</v>
      </c>
      <c r="U16" s="54">
        <v>0</v>
      </c>
    </row>
    <row r="17" spans="1:21" ht="25.5" outlineLevel="2">
      <c r="A17" s="59" t="s">
        <v>27</v>
      </c>
      <c r="B17" s="60" t="s">
        <v>28</v>
      </c>
      <c r="C17" s="61"/>
      <c r="D17" s="61"/>
      <c r="E17" s="61"/>
      <c r="F17" s="61"/>
      <c r="G17" s="61"/>
      <c r="H17" s="62">
        <v>0</v>
      </c>
      <c r="I17" s="62">
        <v>168000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54">
        <v>0</v>
      </c>
      <c r="T17" s="54">
        <v>0</v>
      </c>
      <c r="U17" s="54">
        <v>0</v>
      </c>
    </row>
    <row r="18" spans="1:21" ht="14.25" customHeight="1" outlineLevel="2">
      <c r="A18" s="59" t="s">
        <v>29</v>
      </c>
      <c r="B18" s="60" t="s">
        <v>30</v>
      </c>
      <c r="C18" s="61"/>
      <c r="D18" s="61"/>
      <c r="E18" s="61"/>
      <c r="F18" s="61"/>
      <c r="G18" s="61"/>
      <c r="H18" s="62">
        <v>0</v>
      </c>
      <c r="I18" s="62">
        <v>13355.33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13355.33</v>
      </c>
      <c r="R18" s="62">
        <v>12620.78</v>
      </c>
      <c r="S18" s="54">
        <v>0</v>
      </c>
      <c r="T18" s="54">
        <v>0</v>
      </c>
      <c r="U18" s="54">
        <v>12620.78</v>
      </c>
    </row>
    <row r="19" spans="1:21" ht="15" outlineLevel="2">
      <c r="A19" s="59" t="s">
        <v>31</v>
      </c>
      <c r="B19" s="60" t="s">
        <v>32</v>
      </c>
      <c r="C19" s="61"/>
      <c r="D19" s="61"/>
      <c r="E19" s="61"/>
      <c r="F19" s="61"/>
      <c r="G19" s="61"/>
      <c r="H19" s="62">
        <v>0</v>
      </c>
      <c r="I19" s="62">
        <v>23.97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23.97</v>
      </c>
      <c r="R19" s="62">
        <v>23.97</v>
      </c>
      <c r="S19" s="54"/>
      <c r="T19" s="54"/>
      <c r="U19" s="54"/>
    </row>
    <row r="20" spans="1:21" ht="51" outlineLevel="2">
      <c r="A20" s="59" t="s">
        <v>33</v>
      </c>
      <c r="B20" s="60" t="s">
        <v>34</v>
      </c>
      <c r="C20" s="61"/>
      <c r="D20" s="61"/>
      <c r="E20" s="61"/>
      <c r="F20" s="61"/>
      <c r="G20" s="61"/>
      <c r="H20" s="62">
        <v>0</v>
      </c>
      <c r="I20" s="62">
        <v>20100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1345211.36</v>
      </c>
      <c r="R20" s="62">
        <v>8439.68</v>
      </c>
      <c r="S20" s="54">
        <v>0</v>
      </c>
      <c r="T20" s="54">
        <v>0</v>
      </c>
      <c r="U20" s="54">
        <v>1345211.36</v>
      </c>
    </row>
    <row r="21" spans="1:21" ht="15" outlineLevel="1">
      <c r="A21" s="55" t="s">
        <v>35</v>
      </c>
      <c r="B21" s="56" t="s">
        <v>36</v>
      </c>
      <c r="C21" s="57"/>
      <c r="D21" s="57"/>
      <c r="E21" s="57"/>
      <c r="F21" s="57"/>
      <c r="G21" s="57"/>
      <c r="H21" s="58">
        <v>0</v>
      </c>
      <c r="I21" s="58">
        <f>SUM(I22:I33)</f>
        <v>51953622.330000006</v>
      </c>
      <c r="J21" s="58">
        <f aca="true" t="shared" si="2" ref="J21:Q21">J22+J24+J25+J26+J27+J30+J31+J32+J33</f>
        <v>0</v>
      </c>
      <c r="K21" s="58">
        <f t="shared" si="2"/>
        <v>0</v>
      </c>
      <c r="L21" s="58">
        <f t="shared" si="2"/>
        <v>0</v>
      </c>
      <c r="M21" s="58">
        <f t="shared" si="2"/>
        <v>0</v>
      </c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29746173</v>
      </c>
      <c r="R21" s="58">
        <f>SUM(R22:R33)</f>
        <v>33310470</v>
      </c>
      <c r="S21" s="54">
        <v>0</v>
      </c>
      <c r="T21" s="54">
        <v>0</v>
      </c>
      <c r="U21" s="54">
        <v>28615936.3</v>
      </c>
    </row>
    <row r="22" spans="1:21" ht="15" outlineLevel="2">
      <c r="A22" s="59" t="s">
        <v>12</v>
      </c>
      <c r="B22" s="60" t="s">
        <v>37</v>
      </c>
      <c r="C22" s="61"/>
      <c r="D22" s="61"/>
      <c r="E22" s="61"/>
      <c r="F22" s="61"/>
      <c r="G22" s="61"/>
      <c r="H22" s="62">
        <v>0</v>
      </c>
      <c r="I22" s="62">
        <v>2635039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1818544</v>
      </c>
      <c r="R22" s="62">
        <v>1818544</v>
      </c>
      <c r="S22" s="54">
        <v>0</v>
      </c>
      <c r="T22" s="54">
        <v>0</v>
      </c>
      <c r="U22" s="54">
        <v>1818544</v>
      </c>
    </row>
    <row r="23" spans="1:21" ht="25.5" outlineLevel="2">
      <c r="A23" s="59" t="s">
        <v>14</v>
      </c>
      <c r="B23" s="60" t="s">
        <v>38</v>
      </c>
      <c r="C23" s="61"/>
      <c r="D23" s="61"/>
      <c r="E23" s="61"/>
      <c r="F23" s="61"/>
      <c r="G23" s="61"/>
      <c r="H23" s="62"/>
      <c r="I23" s="62">
        <v>484230</v>
      </c>
      <c r="J23" s="62"/>
      <c r="K23" s="62"/>
      <c r="L23" s="62"/>
      <c r="M23" s="62"/>
      <c r="N23" s="62"/>
      <c r="O23" s="62"/>
      <c r="P23" s="62"/>
      <c r="Q23" s="62"/>
      <c r="R23" s="62"/>
      <c r="S23" s="54"/>
      <c r="T23" s="54"/>
      <c r="U23" s="54"/>
    </row>
    <row r="24" spans="1:21" ht="38.25" outlineLevel="2">
      <c r="A24" s="59" t="s">
        <v>16</v>
      </c>
      <c r="B24" s="60" t="s">
        <v>39</v>
      </c>
      <c r="C24" s="61"/>
      <c r="D24" s="61"/>
      <c r="E24" s="61"/>
      <c r="F24" s="61"/>
      <c r="G24" s="61"/>
      <c r="H24" s="62">
        <v>0</v>
      </c>
      <c r="I24" s="62">
        <v>41964024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24744775.67</v>
      </c>
      <c r="R24" s="62">
        <v>28174786.67</v>
      </c>
      <c r="S24" s="54">
        <v>0</v>
      </c>
      <c r="T24" s="54">
        <v>0</v>
      </c>
      <c r="U24" s="54">
        <v>24554673.67</v>
      </c>
    </row>
    <row r="25" spans="1:21" ht="25.5" outlineLevel="2">
      <c r="A25" s="59" t="s">
        <v>40</v>
      </c>
      <c r="B25" s="60" t="s">
        <v>41</v>
      </c>
      <c r="C25" s="61"/>
      <c r="D25" s="61"/>
      <c r="E25" s="61"/>
      <c r="F25" s="61"/>
      <c r="G25" s="61"/>
      <c r="H25" s="62">
        <v>0</v>
      </c>
      <c r="I25" s="62">
        <v>1231232.63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1231232.63</v>
      </c>
      <c r="R25" s="62">
        <v>1231232.63</v>
      </c>
      <c r="S25" s="54">
        <v>0</v>
      </c>
      <c r="T25" s="54">
        <v>0</v>
      </c>
      <c r="U25" s="54">
        <v>1231232.63</v>
      </c>
    </row>
    <row r="26" spans="1:21" ht="25.5" outlineLevel="2">
      <c r="A26" s="59" t="s">
        <v>20</v>
      </c>
      <c r="B26" s="60" t="s">
        <v>42</v>
      </c>
      <c r="C26" s="61"/>
      <c r="D26" s="61"/>
      <c r="E26" s="61"/>
      <c r="F26" s="61"/>
      <c r="G26" s="61"/>
      <c r="H26" s="62">
        <v>0</v>
      </c>
      <c r="I26" s="62">
        <v>890100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890100</v>
      </c>
      <c r="R26" s="62">
        <v>890100</v>
      </c>
      <c r="S26" s="54">
        <v>0</v>
      </c>
      <c r="T26" s="54">
        <v>0</v>
      </c>
      <c r="U26" s="54">
        <v>0</v>
      </c>
    </row>
    <row r="27" spans="1:21" ht="51" outlineLevel="2">
      <c r="A27" s="59" t="s">
        <v>43</v>
      </c>
      <c r="B27" s="60" t="s">
        <v>44</v>
      </c>
      <c r="C27" s="61"/>
      <c r="D27" s="61"/>
      <c r="E27" s="61"/>
      <c r="F27" s="61"/>
      <c r="G27" s="61"/>
      <c r="H27" s="62">
        <v>0</v>
      </c>
      <c r="I27" s="62">
        <v>4491300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1010000</v>
      </c>
      <c r="R27" s="62">
        <v>1000686</v>
      </c>
      <c r="S27" s="54">
        <v>0</v>
      </c>
      <c r="T27" s="54">
        <v>0</v>
      </c>
      <c r="U27" s="54">
        <v>1000686</v>
      </c>
    </row>
    <row r="28" spans="1:21" ht="39.75" customHeight="1" outlineLevel="2">
      <c r="A28" s="59" t="s">
        <v>45</v>
      </c>
      <c r="B28" s="60" t="s">
        <v>46</v>
      </c>
      <c r="C28" s="61"/>
      <c r="D28" s="61"/>
      <c r="E28" s="61"/>
      <c r="F28" s="61"/>
      <c r="G28" s="61"/>
      <c r="H28" s="62"/>
      <c r="I28" s="62">
        <v>5714</v>
      </c>
      <c r="J28" s="62"/>
      <c r="K28" s="62"/>
      <c r="L28" s="62"/>
      <c r="M28" s="62"/>
      <c r="N28" s="62"/>
      <c r="O28" s="62"/>
      <c r="P28" s="62"/>
      <c r="Q28" s="62"/>
      <c r="R28" s="62"/>
      <c r="S28" s="54"/>
      <c r="T28" s="54"/>
      <c r="U28" s="54"/>
    </row>
    <row r="29" spans="1:21" ht="41.25" customHeight="1" outlineLevel="2">
      <c r="A29" s="59" t="s">
        <v>45</v>
      </c>
      <c r="B29" s="60" t="s">
        <v>47</v>
      </c>
      <c r="C29" s="61"/>
      <c r="D29" s="61"/>
      <c r="E29" s="61"/>
      <c r="F29" s="61"/>
      <c r="G29" s="61"/>
      <c r="H29" s="62"/>
      <c r="I29" s="62">
        <v>38662</v>
      </c>
      <c r="J29" s="62"/>
      <c r="K29" s="62"/>
      <c r="L29" s="62"/>
      <c r="M29" s="62"/>
      <c r="N29" s="62"/>
      <c r="O29" s="62"/>
      <c r="P29" s="62"/>
      <c r="Q29" s="62"/>
      <c r="R29" s="62"/>
      <c r="S29" s="54"/>
      <c r="T29" s="54"/>
      <c r="U29" s="54"/>
    </row>
    <row r="30" spans="1:21" ht="76.5" outlineLevel="2">
      <c r="A30" s="59" t="s">
        <v>48</v>
      </c>
      <c r="B30" s="60" t="s">
        <v>49</v>
      </c>
      <c r="C30" s="61"/>
      <c r="D30" s="61"/>
      <c r="E30" s="61"/>
      <c r="F30" s="61"/>
      <c r="G30" s="61"/>
      <c r="H30" s="62">
        <v>0</v>
      </c>
      <c r="I30" s="62">
        <v>17100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54">
        <v>0</v>
      </c>
      <c r="T30" s="54">
        <v>0</v>
      </c>
      <c r="U30" s="54">
        <v>0</v>
      </c>
    </row>
    <row r="31" spans="1:21" ht="25.5" outlineLevel="2">
      <c r="A31" s="59" t="s">
        <v>25</v>
      </c>
      <c r="B31" s="60" t="s">
        <v>50</v>
      </c>
      <c r="C31" s="61"/>
      <c r="D31" s="61"/>
      <c r="E31" s="61"/>
      <c r="F31" s="61"/>
      <c r="G31" s="61"/>
      <c r="H31" s="62">
        <v>0</v>
      </c>
      <c r="I31" s="62">
        <v>144700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144700</v>
      </c>
      <c r="S31" s="54">
        <v>0</v>
      </c>
      <c r="T31" s="54">
        <v>0</v>
      </c>
      <c r="U31" s="54">
        <v>0</v>
      </c>
    </row>
    <row r="32" spans="1:21" ht="15" outlineLevel="2">
      <c r="A32" s="59" t="s">
        <v>31</v>
      </c>
      <c r="B32" s="60" t="s">
        <v>51</v>
      </c>
      <c r="C32" s="61"/>
      <c r="D32" s="61"/>
      <c r="E32" s="61"/>
      <c r="F32" s="61"/>
      <c r="G32" s="61"/>
      <c r="H32" s="62">
        <v>0</v>
      </c>
      <c r="I32" s="62">
        <v>20.7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20.7</v>
      </c>
      <c r="R32" s="62">
        <v>20.7</v>
      </c>
      <c r="S32" s="54">
        <v>0</v>
      </c>
      <c r="T32" s="54">
        <v>0</v>
      </c>
      <c r="U32" s="54">
        <v>0</v>
      </c>
    </row>
    <row r="33" spans="1:21" ht="15.75" customHeight="1" outlineLevel="2">
      <c r="A33" s="59" t="s">
        <v>29</v>
      </c>
      <c r="B33" s="60" t="s">
        <v>52</v>
      </c>
      <c r="C33" s="61"/>
      <c r="D33" s="61"/>
      <c r="E33" s="61"/>
      <c r="F33" s="61"/>
      <c r="G33" s="61"/>
      <c r="H33" s="62">
        <v>0</v>
      </c>
      <c r="I33" s="62">
        <v>51500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51500</v>
      </c>
      <c r="R33" s="62">
        <v>50400</v>
      </c>
      <c r="S33" s="54">
        <v>0</v>
      </c>
      <c r="T33" s="54">
        <v>0</v>
      </c>
      <c r="U33" s="54">
        <v>10800</v>
      </c>
    </row>
    <row r="34" spans="1:21" ht="25.5" outlineLevel="1">
      <c r="A34" s="55" t="s">
        <v>53</v>
      </c>
      <c r="B34" s="56" t="s">
        <v>54</v>
      </c>
      <c r="C34" s="57"/>
      <c r="D34" s="57"/>
      <c r="E34" s="57"/>
      <c r="F34" s="57"/>
      <c r="G34" s="57"/>
      <c r="H34" s="58">
        <v>0</v>
      </c>
      <c r="I34" s="58">
        <f>I35+I36+I37+I38+I39+I40</f>
        <v>105959532</v>
      </c>
      <c r="J34" s="58">
        <f aca="true" t="shared" si="3" ref="J34:R34">J35+J36+J37+J38+J39+J40</f>
        <v>0</v>
      </c>
      <c r="K34" s="58">
        <f t="shared" si="3"/>
        <v>0</v>
      </c>
      <c r="L34" s="58">
        <f t="shared" si="3"/>
        <v>0</v>
      </c>
      <c r="M34" s="58">
        <f t="shared" si="3"/>
        <v>0</v>
      </c>
      <c r="N34" s="58">
        <f t="shared" si="3"/>
        <v>0</v>
      </c>
      <c r="O34" s="58">
        <f t="shared" si="3"/>
        <v>0</v>
      </c>
      <c r="P34" s="58">
        <f t="shared" si="3"/>
        <v>0</v>
      </c>
      <c r="Q34" s="58">
        <f t="shared" si="3"/>
        <v>55473188.93</v>
      </c>
      <c r="R34" s="58">
        <f t="shared" si="3"/>
        <v>72136351.93</v>
      </c>
      <c r="S34" s="54">
        <v>0</v>
      </c>
      <c r="T34" s="54">
        <v>0</v>
      </c>
      <c r="U34" s="54">
        <v>54900514.93</v>
      </c>
    </row>
    <row r="35" spans="1:21" ht="15" outlineLevel="2">
      <c r="A35" s="59" t="s">
        <v>12</v>
      </c>
      <c r="B35" s="60" t="s">
        <v>55</v>
      </c>
      <c r="C35" s="61"/>
      <c r="D35" s="61"/>
      <c r="E35" s="61"/>
      <c r="F35" s="61"/>
      <c r="G35" s="61"/>
      <c r="H35" s="62">
        <v>0</v>
      </c>
      <c r="I35" s="62">
        <v>758000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505899</v>
      </c>
      <c r="R35" s="62">
        <v>505899</v>
      </c>
      <c r="S35" s="54">
        <v>0</v>
      </c>
      <c r="T35" s="54">
        <v>0</v>
      </c>
      <c r="U35" s="54">
        <v>505899</v>
      </c>
    </row>
    <row r="36" spans="1:21" ht="15" outlineLevel="2">
      <c r="A36" s="59" t="s">
        <v>56</v>
      </c>
      <c r="B36" s="60" t="s">
        <v>57</v>
      </c>
      <c r="C36" s="61"/>
      <c r="D36" s="61"/>
      <c r="E36" s="61"/>
      <c r="F36" s="61"/>
      <c r="G36" s="61"/>
      <c r="H36" s="62">
        <v>0</v>
      </c>
      <c r="I36" s="62">
        <v>70000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9000</v>
      </c>
      <c r="R36" s="62">
        <v>9000</v>
      </c>
      <c r="S36" s="54">
        <v>0</v>
      </c>
      <c r="T36" s="54">
        <v>0</v>
      </c>
      <c r="U36" s="54">
        <v>9000</v>
      </c>
    </row>
    <row r="37" spans="1:21" ht="38.25" outlineLevel="2">
      <c r="A37" s="59" t="s">
        <v>16</v>
      </c>
      <c r="B37" s="60" t="s">
        <v>58</v>
      </c>
      <c r="C37" s="61"/>
      <c r="D37" s="61"/>
      <c r="E37" s="61"/>
      <c r="F37" s="61"/>
      <c r="G37" s="61"/>
      <c r="H37" s="62">
        <v>0</v>
      </c>
      <c r="I37" s="62">
        <v>91854000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49570757.93</v>
      </c>
      <c r="R37" s="62">
        <v>64178920.93</v>
      </c>
      <c r="S37" s="54">
        <v>0</v>
      </c>
      <c r="T37" s="54">
        <v>0</v>
      </c>
      <c r="U37" s="54">
        <v>48998083.93</v>
      </c>
    </row>
    <row r="38" spans="1:21" ht="13.5" customHeight="1" outlineLevel="2">
      <c r="A38" s="59" t="s">
        <v>29</v>
      </c>
      <c r="B38" s="60" t="s">
        <v>59</v>
      </c>
      <c r="C38" s="61"/>
      <c r="D38" s="61"/>
      <c r="E38" s="61"/>
      <c r="F38" s="61"/>
      <c r="G38" s="61"/>
      <c r="H38" s="62">
        <v>0</v>
      </c>
      <c r="I38" s="62">
        <v>1800000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54">
        <v>0</v>
      </c>
      <c r="T38" s="54">
        <v>0</v>
      </c>
      <c r="U38" s="54">
        <v>0</v>
      </c>
    </row>
    <row r="39" spans="1:21" ht="25.5" outlineLevel="2">
      <c r="A39" s="59" t="s">
        <v>60</v>
      </c>
      <c r="B39" s="60" t="s">
        <v>61</v>
      </c>
      <c r="C39" s="61"/>
      <c r="D39" s="61"/>
      <c r="E39" s="61"/>
      <c r="F39" s="61"/>
      <c r="G39" s="61"/>
      <c r="H39" s="62">
        <v>0</v>
      </c>
      <c r="I39" s="62">
        <v>11000000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4910000</v>
      </c>
      <c r="R39" s="62">
        <v>6965000</v>
      </c>
      <c r="S39" s="54">
        <v>0</v>
      </c>
      <c r="T39" s="54">
        <v>0</v>
      </c>
      <c r="U39" s="54">
        <v>4910000</v>
      </c>
    </row>
    <row r="40" spans="1:21" ht="38.25" outlineLevel="2">
      <c r="A40" s="59" t="s">
        <v>62</v>
      </c>
      <c r="B40" s="60" t="s">
        <v>63</v>
      </c>
      <c r="C40" s="61"/>
      <c r="D40" s="61"/>
      <c r="E40" s="61"/>
      <c r="F40" s="61"/>
      <c r="G40" s="61"/>
      <c r="H40" s="62">
        <v>0</v>
      </c>
      <c r="I40" s="62">
        <v>477532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477532</v>
      </c>
      <c r="R40" s="62">
        <v>477532</v>
      </c>
      <c r="S40" s="54">
        <v>0</v>
      </c>
      <c r="T40" s="54">
        <v>0</v>
      </c>
      <c r="U40" s="54">
        <v>477532</v>
      </c>
    </row>
    <row r="41" spans="1:21" ht="15" outlineLevel="1">
      <c r="A41" s="55" t="s">
        <v>64</v>
      </c>
      <c r="B41" s="56" t="s">
        <v>65</v>
      </c>
      <c r="C41" s="57"/>
      <c r="D41" s="57"/>
      <c r="E41" s="57"/>
      <c r="F41" s="57"/>
      <c r="G41" s="57"/>
      <c r="H41" s="58">
        <v>0</v>
      </c>
      <c r="I41" s="58">
        <f>I42+I43+I44</f>
        <v>11878400</v>
      </c>
      <c r="J41" s="58">
        <f aca="true" t="shared" si="4" ref="J41:R41">J42+J43+J44</f>
        <v>0</v>
      </c>
      <c r="K41" s="58">
        <f t="shared" si="4"/>
        <v>0</v>
      </c>
      <c r="L41" s="58">
        <f t="shared" si="4"/>
        <v>0</v>
      </c>
      <c r="M41" s="58">
        <f t="shared" si="4"/>
        <v>0</v>
      </c>
      <c r="N41" s="58">
        <f t="shared" si="4"/>
        <v>0</v>
      </c>
      <c r="O41" s="58">
        <f t="shared" si="4"/>
        <v>0</v>
      </c>
      <c r="P41" s="58">
        <f t="shared" si="4"/>
        <v>0</v>
      </c>
      <c r="Q41" s="58">
        <f t="shared" si="4"/>
        <v>5327573</v>
      </c>
      <c r="R41" s="58">
        <f t="shared" si="4"/>
        <v>8590573</v>
      </c>
      <c r="S41" s="54">
        <v>0</v>
      </c>
      <c r="T41" s="54">
        <v>0</v>
      </c>
      <c r="U41" s="54">
        <v>5324573</v>
      </c>
    </row>
    <row r="42" spans="1:21" ht="15" outlineLevel="2">
      <c r="A42" s="59" t="s">
        <v>12</v>
      </c>
      <c r="B42" s="60" t="s">
        <v>66</v>
      </c>
      <c r="C42" s="61"/>
      <c r="D42" s="61"/>
      <c r="E42" s="61"/>
      <c r="F42" s="61"/>
      <c r="G42" s="61"/>
      <c r="H42" s="62">
        <v>0</v>
      </c>
      <c r="I42" s="62">
        <v>36800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11573</v>
      </c>
      <c r="R42" s="62">
        <v>11573</v>
      </c>
      <c r="S42" s="54">
        <v>0</v>
      </c>
      <c r="T42" s="54">
        <v>0</v>
      </c>
      <c r="U42" s="54">
        <v>11573</v>
      </c>
    </row>
    <row r="43" spans="1:21" ht="38.25" outlineLevel="2">
      <c r="A43" s="59" t="s">
        <v>16</v>
      </c>
      <c r="B43" s="60" t="s">
        <v>67</v>
      </c>
      <c r="C43" s="61"/>
      <c r="D43" s="61"/>
      <c r="E43" s="61"/>
      <c r="F43" s="61"/>
      <c r="G43" s="61"/>
      <c r="H43" s="62">
        <v>0</v>
      </c>
      <c r="I43" s="62">
        <v>11650600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5316000</v>
      </c>
      <c r="R43" s="62">
        <v>8388000</v>
      </c>
      <c r="S43" s="54">
        <v>0</v>
      </c>
      <c r="T43" s="54">
        <v>0</v>
      </c>
      <c r="U43" s="54">
        <v>5313000</v>
      </c>
    </row>
    <row r="44" spans="1:21" ht="25.5" outlineLevel="2">
      <c r="A44" s="59" t="s">
        <v>68</v>
      </c>
      <c r="B44" s="60" t="s">
        <v>69</v>
      </c>
      <c r="C44" s="61"/>
      <c r="D44" s="61"/>
      <c r="E44" s="61"/>
      <c r="F44" s="61"/>
      <c r="G44" s="61"/>
      <c r="H44" s="62">
        <v>0</v>
      </c>
      <c r="I44" s="62">
        <v>191000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191000</v>
      </c>
      <c r="S44" s="54">
        <v>0</v>
      </c>
      <c r="T44" s="54">
        <v>0</v>
      </c>
      <c r="U44" s="54">
        <v>0</v>
      </c>
    </row>
    <row r="45" spans="1:21" ht="15" outlineLevel="1">
      <c r="A45" s="55" t="s">
        <v>70</v>
      </c>
      <c r="B45" s="56" t="s">
        <v>71</v>
      </c>
      <c r="C45" s="57"/>
      <c r="D45" s="57"/>
      <c r="E45" s="57"/>
      <c r="F45" s="57"/>
      <c r="G45" s="57"/>
      <c r="H45" s="58">
        <v>0</v>
      </c>
      <c r="I45" s="58">
        <f>I46+I47+I48+I49+I50+I51+I52</f>
        <v>37414000</v>
      </c>
      <c r="J45" s="58">
        <f aca="true" t="shared" si="5" ref="J45:R45">J46+J47+J48+J49+J50+J51+J52</f>
        <v>0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0</v>
      </c>
      <c r="P45" s="58">
        <f t="shared" si="5"/>
        <v>0</v>
      </c>
      <c r="Q45" s="58">
        <f t="shared" si="5"/>
        <v>17289177.93</v>
      </c>
      <c r="R45" s="58">
        <f t="shared" si="5"/>
        <v>25208521.82</v>
      </c>
      <c r="S45" s="54">
        <v>0</v>
      </c>
      <c r="T45" s="54">
        <v>0</v>
      </c>
      <c r="U45" s="54">
        <v>16911256.36</v>
      </c>
    </row>
    <row r="46" spans="1:21" ht="14.25" customHeight="1" outlineLevel="2">
      <c r="A46" s="59" t="s">
        <v>72</v>
      </c>
      <c r="B46" s="60" t="s">
        <v>73</v>
      </c>
      <c r="C46" s="61"/>
      <c r="D46" s="61"/>
      <c r="E46" s="61"/>
      <c r="F46" s="61"/>
      <c r="G46" s="61"/>
      <c r="H46" s="62">
        <v>0</v>
      </c>
      <c r="I46" s="62">
        <v>5939020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2576144</v>
      </c>
      <c r="R46" s="62">
        <v>3966676.25</v>
      </c>
      <c r="S46" s="54">
        <v>0</v>
      </c>
      <c r="T46" s="54">
        <v>0</v>
      </c>
      <c r="U46" s="54">
        <v>2459907.11</v>
      </c>
    </row>
    <row r="47" spans="1:21" ht="15" outlineLevel="2">
      <c r="A47" s="59" t="s">
        <v>12</v>
      </c>
      <c r="B47" s="60" t="s">
        <v>74</v>
      </c>
      <c r="C47" s="61"/>
      <c r="D47" s="61"/>
      <c r="E47" s="61"/>
      <c r="F47" s="61"/>
      <c r="G47" s="61"/>
      <c r="H47" s="62">
        <v>0</v>
      </c>
      <c r="I47" s="62">
        <v>316300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16612.35</v>
      </c>
      <c r="R47" s="62">
        <v>25287.35</v>
      </c>
      <c r="S47" s="54">
        <v>0</v>
      </c>
      <c r="T47" s="54">
        <v>0</v>
      </c>
      <c r="U47" s="54">
        <v>16612.35</v>
      </c>
    </row>
    <row r="48" spans="1:21" ht="25.5" outlineLevel="2">
      <c r="A48" s="59" t="s">
        <v>75</v>
      </c>
      <c r="B48" s="60" t="s">
        <v>76</v>
      </c>
      <c r="C48" s="61"/>
      <c r="D48" s="61"/>
      <c r="E48" s="61"/>
      <c r="F48" s="61"/>
      <c r="G48" s="61"/>
      <c r="H48" s="62">
        <v>0</v>
      </c>
      <c r="I48" s="62">
        <v>20808800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9854400</v>
      </c>
      <c r="R48" s="62">
        <v>14605888.64</v>
      </c>
      <c r="S48" s="54">
        <v>0</v>
      </c>
      <c r="T48" s="54">
        <v>0</v>
      </c>
      <c r="U48" s="54">
        <v>9684665.32</v>
      </c>
    </row>
    <row r="49" spans="1:21" ht="15" outlineLevel="2">
      <c r="A49" s="59" t="s">
        <v>12</v>
      </c>
      <c r="B49" s="60" t="s">
        <v>77</v>
      </c>
      <c r="C49" s="61"/>
      <c r="D49" s="61"/>
      <c r="E49" s="61"/>
      <c r="F49" s="61"/>
      <c r="G49" s="61"/>
      <c r="H49" s="62">
        <v>0</v>
      </c>
      <c r="I49" s="62">
        <v>65900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21945</v>
      </c>
      <c r="R49" s="62">
        <v>39393</v>
      </c>
      <c r="S49" s="54">
        <v>0</v>
      </c>
      <c r="T49" s="54">
        <v>0</v>
      </c>
      <c r="U49" s="54">
        <v>21945</v>
      </c>
    </row>
    <row r="50" spans="1:21" ht="15" outlineLevel="2">
      <c r="A50" s="59" t="s">
        <v>56</v>
      </c>
      <c r="B50" s="60" t="s">
        <v>78</v>
      </c>
      <c r="C50" s="61"/>
      <c r="D50" s="61"/>
      <c r="E50" s="61"/>
      <c r="F50" s="61"/>
      <c r="G50" s="61"/>
      <c r="H50" s="62">
        <v>0</v>
      </c>
      <c r="I50" s="62">
        <v>725380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25000</v>
      </c>
      <c r="S50" s="54">
        <v>0</v>
      </c>
      <c r="T50" s="54">
        <v>0</v>
      </c>
      <c r="U50" s="54">
        <v>0</v>
      </c>
    </row>
    <row r="51" spans="1:21" ht="38.25" outlineLevel="2">
      <c r="A51" s="59" t="s">
        <v>16</v>
      </c>
      <c r="B51" s="60" t="s">
        <v>79</v>
      </c>
      <c r="C51" s="61"/>
      <c r="D51" s="61"/>
      <c r="E51" s="61"/>
      <c r="F51" s="61"/>
      <c r="G51" s="61"/>
      <c r="H51" s="62">
        <v>0</v>
      </c>
      <c r="I51" s="62">
        <v>6744100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3306642.11</v>
      </c>
      <c r="R51" s="62">
        <v>4637242.11</v>
      </c>
      <c r="S51" s="54">
        <v>0</v>
      </c>
      <c r="T51" s="54">
        <v>0</v>
      </c>
      <c r="U51" s="54">
        <v>3232342.11</v>
      </c>
    </row>
    <row r="52" spans="1:21" ht="38.25" outlineLevel="2">
      <c r="A52" s="59" t="s">
        <v>16</v>
      </c>
      <c r="B52" s="60" t="s">
        <v>80</v>
      </c>
      <c r="C52" s="61"/>
      <c r="D52" s="61"/>
      <c r="E52" s="61"/>
      <c r="F52" s="61"/>
      <c r="G52" s="61"/>
      <c r="H52" s="62">
        <v>0</v>
      </c>
      <c r="I52" s="62">
        <v>2814500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1513434.47</v>
      </c>
      <c r="R52" s="62">
        <v>1909034.47</v>
      </c>
      <c r="S52" s="54">
        <v>0</v>
      </c>
      <c r="T52" s="54">
        <v>0</v>
      </c>
      <c r="U52" s="54">
        <v>1495784.47</v>
      </c>
    </row>
    <row r="53" spans="1:21" ht="25.5">
      <c r="A53" s="50" t="s">
        <v>81</v>
      </c>
      <c r="B53" s="51" t="s">
        <v>82</v>
      </c>
      <c r="C53" s="52"/>
      <c r="D53" s="52"/>
      <c r="E53" s="52"/>
      <c r="F53" s="52"/>
      <c r="G53" s="52"/>
      <c r="H53" s="53">
        <v>0</v>
      </c>
      <c r="I53" s="53">
        <f>I54+I61+I64+I70</f>
        <v>60232694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24819280</v>
      </c>
      <c r="R53" s="53">
        <f>R54+R61+R64+R70</f>
        <v>45645674.26</v>
      </c>
      <c r="S53" s="54">
        <v>0</v>
      </c>
      <c r="T53" s="54">
        <v>0</v>
      </c>
      <c r="U53" s="54">
        <v>24465006.53</v>
      </c>
    </row>
    <row r="54" spans="1:21" ht="25.5" outlineLevel="1">
      <c r="A54" s="55" t="s">
        <v>83</v>
      </c>
      <c r="B54" s="56" t="s">
        <v>84</v>
      </c>
      <c r="C54" s="57"/>
      <c r="D54" s="57"/>
      <c r="E54" s="57"/>
      <c r="F54" s="57"/>
      <c r="G54" s="57"/>
      <c r="H54" s="58">
        <v>0</v>
      </c>
      <c r="I54" s="58">
        <f>SUM(I55:I60)</f>
        <v>1271000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668000</v>
      </c>
      <c r="R54" s="58">
        <f>SUM(R55:R60)</f>
        <v>888000</v>
      </c>
      <c r="S54" s="54">
        <v>0</v>
      </c>
      <c r="T54" s="54">
        <v>0</v>
      </c>
      <c r="U54" s="54">
        <v>668000</v>
      </c>
    </row>
    <row r="55" spans="1:21" ht="15" outlineLevel="2">
      <c r="A55" s="59" t="s">
        <v>85</v>
      </c>
      <c r="B55" s="60" t="s">
        <v>86</v>
      </c>
      <c r="C55" s="61"/>
      <c r="D55" s="61"/>
      <c r="E55" s="61"/>
      <c r="F55" s="61"/>
      <c r="G55" s="61"/>
      <c r="H55" s="62">
        <v>0</v>
      </c>
      <c r="I55" s="62">
        <v>380000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80000</v>
      </c>
      <c r="R55" s="62">
        <v>150000</v>
      </c>
      <c r="S55" s="54">
        <v>0</v>
      </c>
      <c r="T55" s="54">
        <v>0</v>
      </c>
      <c r="U55" s="54">
        <v>80000</v>
      </c>
    </row>
    <row r="56" spans="1:21" ht="15" outlineLevel="2">
      <c r="A56" s="59" t="s">
        <v>87</v>
      </c>
      <c r="B56" s="60" t="s">
        <v>88</v>
      </c>
      <c r="C56" s="61"/>
      <c r="D56" s="61"/>
      <c r="E56" s="61"/>
      <c r="F56" s="61"/>
      <c r="G56" s="61"/>
      <c r="H56" s="62">
        <v>0</v>
      </c>
      <c r="I56" s="62">
        <v>306000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203000</v>
      </c>
      <c r="R56" s="62">
        <v>253000</v>
      </c>
      <c r="S56" s="54">
        <v>0</v>
      </c>
      <c r="T56" s="54">
        <v>0</v>
      </c>
      <c r="U56" s="54">
        <v>203000</v>
      </c>
    </row>
    <row r="57" spans="1:21" ht="38.25" outlineLevel="2">
      <c r="A57" s="59" t="s">
        <v>16</v>
      </c>
      <c r="B57" s="60" t="s">
        <v>89</v>
      </c>
      <c r="C57" s="61"/>
      <c r="D57" s="61"/>
      <c r="E57" s="61"/>
      <c r="F57" s="61"/>
      <c r="G57" s="61"/>
      <c r="H57" s="62">
        <v>0</v>
      </c>
      <c r="I57" s="62">
        <v>520000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320000</v>
      </c>
      <c r="R57" s="62">
        <v>420000</v>
      </c>
      <c r="S57" s="54">
        <v>0</v>
      </c>
      <c r="T57" s="54">
        <v>0</v>
      </c>
      <c r="U57" s="54">
        <v>320000</v>
      </c>
    </row>
    <row r="58" spans="1:21" ht="25.5" outlineLevel="2">
      <c r="A58" s="59" t="s">
        <v>90</v>
      </c>
      <c r="B58" s="60" t="s">
        <v>91</v>
      </c>
      <c r="C58" s="61"/>
      <c r="D58" s="61"/>
      <c r="E58" s="61"/>
      <c r="F58" s="61"/>
      <c r="G58" s="61"/>
      <c r="H58" s="62">
        <v>0</v>
      </c>
      <c r="I58" s="62">
        <v>10000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10000</v>
      </c>
      <c r="R58" s="62">
        <v>10000</v>
      </c>
      <c r="S58" s="54">
        <v>0</v>
      </c>
      <c r="T58" s="54">
        <v>0</v>
      </c>
      <c r="U58" s="54">
        <v>10000</v>
      </c>
    </row>
    <row r="59" spans="1:21" ht="15" outlineLevel="2">
      <c r="A59" s="59" t="s">
        <v>92</v>
      </c>
      <c r="B59" s="60" t="s">
        <v>93</v>
      </c>
      <c r="C59" s="61"/>
      <c r="D59" s="61"/>
      <c r="E59" s="61"/>
      <c r="F59" s="61"/>
      <c r="G59" s="61"/>
      <c r="H59" s="62">
        <v>0</v>
      </c>
      <c r="I59" s="62">
        <v>50000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50000</v>
      </c>
      <c r="R59" s="62">
        <v>50000</v>
      </c>
      <c r="S59" s="54">
        <v>0</v>
      </c>
      <c r="T59" s="54">
        <v>0</v>
      </c>
      <c r="U59" s="54">
        <v>50000</v>
      </c>
    </row>
    <row r="60" spans="1:21" ht="38.25" outlineLevel="2">
      <c r="A60" s="59" t="s">
        <v>94</v>
      </c>
      <c r="B60" s="60" t="s">
        <v>95</v>
      </c>
      <c r="C60" s="61"/>
      <c r="D60" s="61"/>
      <c r="E60" s="61"/>
      <c r="F60" s="61"/>
      <c r="G60" s="61"/>
      <c r="H60" s="62">
        <v>0</v>
      </c>
      <c r="I60" s="62">
        <v>5000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5000</v>
      </c>
      <c r="R60" s="62">
        <v>5000</v>
      </c>
      <c r="S60" s="54">
        <v>0</v>
      </c>
      <c r="T60" s="54">
        <v>0</v>
      </c>
      <c r="U60" s="54">
        <v>5000</v>
      </c>
    </row>
    <row r="61" spans="1:21" ht="25.5" outlineLevel="1">
      <c r="A61" s="55" t="s">
        <v>96</v>
      </c>
      <c r="B61" s="56" t="s">
        <v>97</v>
      </c>
      <c r="C61" s="57"/>
      <c r="D61" s="57"/>
      <c r="E61" s="57"/>
      <c r="F61" s="57"/>
      <c r="G61" s="57"/>
      <c r="H61" s="58">
        <v>0</v>
      </c>
      <c r="I61" s="58">
        <f>I62+I63</f>
        <v>8022980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4450</v>
      </c>
      <c r="R61" s="58">
        <f>R62+R63</f>
        <v>7928960.4</v>
      </c>
      <c r="S61" s="54">
        <v>0</v>
      </c>
      <c r="T61" s="54">
        <v>0</v>
      </c>
      <c r="U61" s="54">
        <v>4450</v>
      </c>
    </row>
    <row r="62" spans="1:21" ht="25.5" outlineLevel="2">
      <c r="A62" s="59" t="s">
        <v>98</v>
      </c>
      <c r="B62" s="60" t="s">
        <v>99</v>
      </c>
      <c r="C62" s="61"/>
      <c r="D62" s="61"/>
      <c r="E62" s="61"/>
      <c r="F62" s="61"/>
      <c r="G62" s="61"/>
      <c r="H62" s="62">
        <v>0</v>
      </c>
      <c r="I62" s="62">
        <v>7825887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4450</v>
      </c>
      <c r="R62" s="62">
        <v>7800576.2</v>
      </c>
      <c r="S62" s="54">
        <v>0</v>
      </c>
      <c r="T62" s="54">
        <v>0</v>
      </c>
      <c r="U62" s="54">
        <v>4450</v>
      </c>
    </row>
    <row r="63" spans="1:21" ht="25.5" outlineLevel="2">
      <c r="A63" s="59" t="s">
        <v>100</v>
      </c>
      <c r="B63" s="60" t="s">
        <v>101</v>
      </c>
      <c r="C63" s="61"/>
      <c r="D63" s="61"/>
      <c r="E63" s="61"/>
      <c r="F63" s="61"/>
      <c r="G63" s="61"/>
      <c r="H63" s="62">
        <v>0</v>
      </c>
      <c r="I63" s="62">
        <v>197093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128384.2</v>
      </c>
      <c r="S63" s="54">
        <v>0</v>
      </c>
      <c r="T63" s="54">
        <v>0</v>
      </c>
      <c r="U63" s="54">
        <v>0</v>
      </c>
    </row>
    <row r="64" spans="1:21" ht="25.5" outlineLevel="1">
      <c r="A64" s="55" t="s">
        <v>102</v>
      </c>
      <c r="B64" s="56" t="s">
        <v>103</v>
      </c>
      <c r="C64" s="57"/>
      <c r="D64" s="57"/>
      <c r="E64" s="57"/>
      <c r="F64" s="57"/>
      <c r="G64" s="57"/>
      <c r="H64" s="58">
        <v>0</v>
      </c>
      <c r="I64" s="58">
        <f>SUM(I65:I69)</f>
        <v>48691414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22460830</v>
      </c>
      <c r="R64" s="58">
        <f>SUM(R65:R69)</f>
        <v>34800162.05</v>
      </c>
      <c r="S64" s="54">
        <v>0</v>
      </c>
      <c r="T64" s="54">
        <v>0</v>
      </c>
      <c r="U64" s="54">
        <v>22460830</v>
      </c>
    </row>
    <row r="65" spans="1:21" ht="15" outlineLevel="2">
      <c r="A65" s="59" t="s">
        <v>12</v>
      </c>
      <c r="B65" s="60" t="s">
        <v>104</v>
      </c>
      <c r="C65" s="61"/>
      <c r="D65" s="61"/>
      <c r="E65" s="61"/>
      <c r="F65" s="61"/>
      <c r="G65" s="61"/>
      <c r="H65" s="62">
        <v>0</v>
      </c>
      <c r="I65" s="62">
        <v>952500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481630</v>
      </c>
      <c r="R65" s="62">
        <v>722445</v>
      </c>
      <c r="S65" s="54">
        <v>0</v>
      </c>
      <c r="T65" s="54">
        <v>0</v>
      </c>
      <c r="U65" s="54">
        <v>481630</v>
      </c>
    </row>
    <row r="66" spans="1:21" ht="38.25" outlineLevel="2">
      <c r="A66" s="59" t="s">
        <v>16</v>
      </c>
      <c r="B66" s="60" t="s">
        <v>105</v>
      </c>
      <c r="C66" s="61"/>
      <c r="D66" s="61"/>
      <c r="E66" s="61"/>
      <c r="F66" s="61"/>
      <c r="G66" s="61"/>
      <c r="H66" s="62">
        <v>0</v>
      </c>
      <c r="I66" s="62">
        <v>14633600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9259000</v>
      </c>
      <c r="R66" s="62">
        <v>12036000</v>
      </c>
      <c r="S66" s="54">
        <v>0</v>
      </c>
      <c r="T66" s="54">
        <v>0</v>
      </c>
      <c r="U66" s="54">
        <v>9259000</v>
      </c>
    </row>
    <row r="67" spans="1:21" ht="25.5" outlineLevel="2">
      <c r="A67" s="59" t="s">
        <v>27</v>
      </c>
      <c r="B67" s="60" t="s">
        <v>106</v>
      </c>
      <c r="C67" s="61"/>
      <c r="D67" s="61"/>
      <c r="E67" s="61"/>
      <c r="F67" s="61"/>
      <c r="G67" s="61"/>
      <c r="H67" s="62">
        <v>0</v>
      </c>
      <c r="I67" s="62">
        <v>1641514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54">
        <v>0</v>
      </c>
      <c r="T67" s="54">
        <v>0</v>
      </c>
      <c r="U67" s="54">
        <v>0</v>
      </c>
    </row>
    <row r="68" spans="1:21" ht="15" outlineLevel="2">
      <c r="A68" s="59" t="s">
        <v>12</v>
      </c>
      <c r="B68" s="60" t="s">
        <v>107</v>
      </c>
      <c r="C68" s="61"/>
      <c r="D68" s="61"/>
      <c r="E68" s="61"/>
      <c r="F68" s="61"/>
      <c r="G68" s="61"/>
      <c r="H68" s="62">
        <v>0</v>
      </c>
      <c r="I68" s="62">
        <v>50100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5309</v>
      </c>
      <c r="R68" s="62">
        <v>50100</v>
      </c>
      <c r="S68" s="54">
        <v>0</v>
      </c>
      <c r="T68" s="54">
        <v>0</v>
      </c>
      <c r="U68" s="54">
        <v>5309</v>
      </c>
    </row>
    <row r="69" spans="1:21" ht="38.25" outlineLevel="2">
      <c r="A69" s="59" t="s">
        <v>16</v>
      </c>
      <c r="B69" s="60" t="s">
        <v>108</v>
      </c>
      <c r="C69" s="61"/>
      <c r="D69" s="61"/>
      <c r="E69" s="61"/>
      <c r="F69" s="61"/>
      <c r="G69" s="61"/>
      <c r="H69" s="62">
        <v>0</v>
      </c>
      <c r="I69" s="62">
        <v>31413700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12714891</v>
      </c>
      <c r="R69" s="62">
        <v>21991617.05</v>
      </c>
      <c r="S69" s="54">
        <v>0</v>
      </c>
      <c r="T69" s="54">
        <v>0</v>
      </c>
      <c r="U69" s="54">
        <v>12714891</v>
      </c>
    </row>
    <row r="70" spans="1:21" ht="25.5" outlineLevel="1">
      <c r="A70" s="55" t="s">
        <v>109</v>
      </c>
      <c r="B70" s="56" t="s">
        <v>110</v>
      </c>
      <c r="C70" s="57"/>
      <c r="D70" s="57"/>
      <c r="E70" s="57"/>
      <c r="F70" s="57"/>
      <c r="G70" s="57"/>
      <c r="H70" s="58">
        <v>0</v>
      </c>
      <c r="I70" s="58">
        <f>I71</f>
        <v>2247300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1686000</v>
      </c>
      <c r="R70" s="58">
        <f>R71</f>
        <v>2028551.81</v>
      </c>
      <c r="S70" s="54">
        <v>0</v>
      </c>
      <c r="T70" s="54">
        <v>0</v>
      </c>
      <c r="U70" s="54">
        <v>1331726.53</v>
      </c>
    </row>
    <row r="71" spans="1:21" ht="25.5" outlineLevel="2">
      <c r="A71" s="59" t="s">
        <v>111</v>
      </c>
      <c r="B71" s="60" t="s">
        <v>112</v>
      </c>
      <c r="C71" s="61"/>
      <c r="D71" s="61"/>
      <c r="E71" s="61"/>
      <c r="F71" s="61"/>
      <c r="G71" s="61"/>
      <c r="H71" s="62">
        <v>0</v>
      </c>
      <c r="I71" s="62">
        <v>2247300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1686000</v>
      </c>
      <c r="R71" s="62">
        <v>2028551.81</v>
      </c>
      <c r="S71" s="54">
        <v>0</v>
      </c>
      <c r="T71" s="54">
        <v>0</v>
      </c>
      <c r="U71" s="54">
        <v>1331726.53</v>
      </c>
    </row>
    <row r="72" spans="1:21" ht="25.5">
      <c r="A72" s="50" t="s">
        <v>113</v>
      </c>
      <c r="B72" s="51" t="s">
        <v>114</v>
      </c>
      <c r="C72" s="52"/>
      <c r="D72" s="52"/>
      <c r="E72" s="52"/>
      <c r="F72" s="52"/>
      <c r="G72" s="52"/>
      <c r="H72" s="53">
        <v>0</v>
      </c>
      <c r="I72" s="53">
        <f aca="true" t="shared" si="6" ref="I72:R72">I73+I78+I88+I91+I97+I100</f>
        <v>217007939.06</v>
      </c>
      <c r="J72" s="53" t="e">
        <f t="shared" si="6"/>
        <v>#REF!</v>
      </c>
      <c r="K72" s="53" t="e">
        <f t="shared" si="6"/>
        <v>#REF!</v>
      </c>
      <c r="L72" s="53" t="e">
        <f t="shared" si="6"/>
        <v>#REF!</v>
      </c>
      <c r="M72" s="53" t="e">
        <f t="shared" si="6"/>
        <v>#REF!</v>
      </c>
      <c r="N72" s="53" t="e">
        <f t="shared" si="6"/>
        <v>#REF!</v>
      </c>
      <c r="O72" s="53" t="e">
        <f t="shared" si="6"/>
        <v>#REF!</v>
      </c>
      <c r="P72" s="53" t="e">
        <f t="shared" si="6"/>
        <v>#REF!</v>
      </c>
      <c r="Q72" s="53" t="e">
        <f t="shared" si="6"/>
        <v>#REF!</v>
      </c>
      <c r="R72" s="53">
        <f t="shared" si="6"/>
        <v>144261106.55</v>
      </c>
      <c r="S72" s="54">
        <v>0</v>
      </c>
      <c r="T72" s="54">
        <v>0</v>
      </c>
      <c r="U72" s="54">
        <v>103214164.63</v>
      </c>
    </row>
    <row r="73" spans="1:21" ht="15" outlineLevel="1">
      <c r="A73" s="55" t="s">
        <v>115</v>
      </c>
      <c r="B73" s="56" t="s">
        <v>116</v>
      </c>
      <c r="C73" s="57"/>
      <c r="D73" s="57"/>
      <c r="E73" s="57"/>
      <c r="F73" s="57"/>
      <c r="G73" s="57"/>
      <c r="H73" s="58">
        <v>0</v>
      </c>
      <c r="I73" s="58">
        <f>SUM(I74:I77)</f>
        <v>33289200</v>
      </c>
      <c r="J73" s="58">
        <f aca="true" t="shared" si="7" ref="J73:Q73">J74+J75+J76+J77</f>
        <v>0</v>
      </c>
      <c r="K73" s="58">
        <f t="shared" si="7"/>
        <v>0</v>
      </c>
      <c r="L73" s="58">
        <f t="shared" si="7"/>
        <v>0</v>
      </c>
      <c r="M73" s="58">
        <f t="shared" si="7"/>
        <v>0</v>
      </c>
      <c r="N73" s="58">
        <f t="shared" si="7"/>
        <v>0</v>
      </c>
      <c r="O73" s="58">
        <f t="shared" si="7"/>
        <v>0</v>
      </c>
      <c r="P73" s="58">
        <f t="shared" si="7"/>
        <v>0</v>
      </c>
      <c r="Q73" s="58">
        <f t="shared" si="7"/>
        <v>14485717</v>
      </c>
      <c r="R73" s="58">
        <f>SUM(R74:R77)</f>
        <v>20990717</v>
      </c>
      <c r="S73" s="63">
        <f>S74+S75+S76+S77</f>
        <v>0</v>
      </c>
      <c r="T73" s="63">
        <f>T74+T75+T76+T77</f>
        <v>0</v>
      </c>
      <c r="U73" s="63">
        <f>U74+U75+U76+U77</f>
        <v>14485717</v>
      </c>
    </row>
    <row r="74" spans="1:21" ht="15" outlineLevel="2">
      <c r="A74" s="59" t="s">
        <v>12</v>
      </c>
      <c r="B74" s="60" t="s">
        <v>117</v>
      </c>
      <c r="C74" s="61"/>
      <c r="D74" s="61"/>
      <c r="E74" s="61"/>
      <c r="F74" s="61"/>
      <c r="G74" s="61"/>
      <c r="H74" s="62">
        <v>0</v>
      </c>
      <c r="I74" s="62">
        <v>151300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37717</v>
      </c>
      <c r="R74" s="62">
        <v>37717</v>
      </c>
      <c r="S74" s="54">
        <v>0</v>
      </c>
      <c r="T74" s="54">
        <v>0</v>
      </c>
      <c r="U74" s="54">
        <v>37717</v>
      </c>
    </row>
    <row r="75" spans="1:21" ht="25.5" outlineLevel="2">
      <c r="A75" s="59" t="s">
        <v>118</v>
      </c>
      <c r="B75" s="60" t="s">
        <v>119</v>
      </c>
      <c r="C75" s="61"/>
      <c r="D75" s="61"/>
      <c r="E75" s="61"/>
      <c r="F75" s="61"/>
      <c r="G75" s="61"/>
      <c r="H75" s="62">
        <v>0</v>
      </c>
      <c r="I75" s="62">
        <v>236638.19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120000</v>
      </c>
      <c r="S75" s="54">
        <v>0</v>
      </c>
      <c r="T75" s="54">
        <v>0</v>
      </c>
      <c r="U75" s="54">
        <v>0</v>
      </c>
    </row>
    <row r="76" spans="1:21" ht="38.25" outlineLevel="2">
      <c r="A76" s="59" t="s">
        <v>16</v>
      </c>
      <c r="B76" s="60" t="s">
        <v>120</v>
      </c>
      <c r="C76" s="61"/>
      <c r="D76" s="61"/>
      <c r="E76" s="61"/>
      <c r="F76" s="61"/>
      <c r="G76" s="61"/>
      <c r="H76" s="62">
        <v>0</v>
      </c>
      <c r="I76" s="62">
        <v>32897900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14448000</v>
      </c>
      <c r="R76" s="62">
        <v>20833000</v>
      </c>
      <c r="S76" s="54">
        <v>0</v>
      </c>
      <c r="T76" s="54">
        <v>0</v>
      </c>
      <c r="U76" s="54">
        <v>14448000</v>
      </c>
    </row>
    <row r="77" spans="1:21" ht="25.5" outlineLevel="2">
      <c r="A77" s="59" t="s">
        <v>121</v>
      </c>
      <c r="B77" s="60" t="s">
        <v>122</v>
      </c>
      <c r="C77" s="61"/>
      <c r="D77" s="61"/>
      <c r="E77" s="61"/>
      <c r="F77" s="61"/>
      <c r="G77" s="61"/>
      <c r="H77" s="62">
        <v>0</v>
      </c>
      <c r="I77" s="62">
        <v>3361.81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54">
        <v>0</v>
      </c>
      <c r="T77" s="54">
        <v>0</v>
      </c>
      <c r="U77" s="54">
        <v>0</v>
      </c>
    </row>
    <row r="78" spans="1:21" ht="25.5" outlineLevel="1">
      <c r="A78" s="55" t="s">
        <v>123</v>
      </c>
      <c r="B78" s="56" t="s">
        <v>124</v>
      </c>
      <c r="C78" s="57"/>
      <c r="D78" s="57"/>
      <c r="E78" s="57"/>
      <c r="F78" s="57"/>
      <c r="G78" s="57"/>
      <c r="H78" s="58">
        <v>0</v>
      </c>
      <c r="I78" s="58">
        <f>SUM(I79:I87)</f>
        <v>95446739.06</v>
      </c>
      <c r="J78" s="58" t="e">
        <f>J80+J81+J82+J83+J84+J85+J86+#REF!+J79</f>
        <v>#REF!</v>
      </c>
      <c r="K78" s="58" t="e">
        <f>K80+K81+K82+K83+K84+K85+K86+#REF!+K79</f>
        <v>#REF!</v>
      </c>
      <c r="L78" s="58" t="e">
        <f>L80+L81+L82+L83+L84+L85+L86+#REF!+L79</f>
        <v>#REF!</v>
      </c>
      <c r="M78" s="58" t="e">
        <f>M80+M81+M82+M83+M84+M85+M86+#REF!+M79</f>
        <v>#REF!</v>
      </c>
      <c r="N78" s="58" t="e">
        <f>N80+N81+N82+N83+N84+N85+N86+#REF!+N79</f>
        <v>#REF!</v>
      </c>
      <c r="O78" s="58" t="e">
        <f>O80+O81+O82+O83+O84+O85+O86+#REF!+O79</f>
        <v>#REF!</v>
      </c>
      <c r="P78" s="58" t="e">
        <f>P80+P81+P82+P83+P84+P85+P86+#REF!+P79</f>
        <v>#REF!</v>
      </c>
      <c r="Q78" s="58" t="e">
        <f>Q80+Q81+Q82+Q83+Q84+Q85+Q86+#REF!+Q79</f>
        <v>#REF!</v>
      </c>
      <c r="R78" s="58">
        <f>SUM(R79:R86)</f>
        <v>68013829.98</v>
      </c>
      <c r="S78" s="54">
        <v>0</v>
      </c>
      <c r="T78" s="54">
        <v>0</v>
      </c>
      <c r="U78" s="54">
        <v>54245086.21</v>
      </c>
    </row>
    <row r="79" spans="1:21" ht="14.25" customHeight="1" outlineLevel="2">
      <c r="A79" s="59" t="s">
        <v>29</v>
      </c>
      <c r="B79" s="60" t="s">
        <v>125</v>
      </c>
      <c r="C79" s="61"/>
      <c r="D79" s="61"/>
      <c r="E79" s="61"/>
      <c r="F79" s="61"/>
      <c r="G79" s="61"/>
      <c r="H79" s="62">
        <v>0</v>
      </c>
      <c r="I79" s="62">
        <v>75000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54">
        <v>0</v>
      </c>
      <c r="T79" s="54">
        <v>0</v>
      </c>
      <c r="U79" s="54">
        <v>0</v>
      </c>
    </row>
    <row r="80" spans="1:21" ht="15" outlineLevel="2">
      <c r="A80" s="59" t="s">
        <v>12</v>
      </c>
      <c r="B80" s="60" t="s">
        <v>126</v>
      </c>
      <c r="C80" s="61"/>
      <c r="D80" s="61"/>
      <c r="E80" s="61"/>
      <c r="F80" s="61"/>
      <c r="G80" s="61"/>
      <c r="H80" s="62">
        <v>0</v>
      </c>
      <c r="I80" s="62">
        <v>36800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11300</v>
      </c>
      <c r="R80" s="62">
        <v>11300</v>
      </c>
      <c r="S80" s="54">
        <v>0</v>
      </c>
      <c r="T80" s="54">
        <v>0</v>
      </c>
      <c r="U80" s="54">
        <v>11300</v>
      </c>
    </row>
    <row r="81" spans="1:21" ht="38.25" outlineLevel="2">
      <c r="A81" s="59" t="s">
        <v>16</v>
      </c>
      <c r="B81" s="60" t="s">
        <v>127</v>
      </c>
      <c r="C81" s="61"/>
      <c r="D81" s="61"/>
      <c r="E81" s="61"/>
      <c r="F81" s="61"/>
      <c r="G81" s="61"/>
      <c r="H81" s="62">
        <v>0</v>
      </c>
      <c r="I81" s="62">
        <v>28212787.22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15650000</v>
      </c>
      <c r="R81" s="62">
        <v>21600000</v>
      </c>
      <c r="S81" s="54">
        <v>0</v>
      </c>
      <c r="T81" s="54">
        <v>0</v>
      </c>
      <c r="U81" s="54">
        <v>15650000</v>
      </c>
    </row>
    <row r="82" spans="1:21" ht="40.5" customHeight="1" outlineLevel="2">
      <c r="A82" s="59" t="s">
        <v>128</v>
      </c>
      <c r="B82" s="60" t="s">
        <v>129</v>
      </c>
      <c r="C82" s="61"/>
      <c r="D82" s="61"/>
      <c r="E82" s="61"/>
      <c r="F82" s="61"/>
      <c r="G82" s="61"/>
      <c r="H82" s="62">
        <v>0</v>
      </c>
      <c r="I82" s="62">
        <v>52512.78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5251278.21</v>
      </c>
      <c r="R82" s="62">
        <v>52512.78</v>
      </c>
      <c r="S82" s="54">
        <v>0</v>
      </c>
      <c r="T82" s="54">
        <v>0</v>
      </c>
      <c r="U82" s="54">
        <v>5251278.21</v>
      </c>
    </row>
    <row r="83" spans="1:21" ht="15" outlineLevel="2">
      <c r="A83" s="59" t="s">
        <v>12</v>
      </c>
      <c r="B83" s="60" t="s">
        <v>130</v>
      </c>
      <c r="C83" s="61"/>
      <c r="D83" s="61"/>
      <c r="E83" s="61"/>
      <c r="F83" s="61"/>
      <c r="G83" s="61"/>
      <c r="H83" s="62">
        <v>0</v>
      </c>
      <c r="I83" s="62">
        <v>328400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80188</v>
      </c>
      <c r="R83" s="62">
        <v>80188</v>
      </c>
      <c r="S83" s="54">
        <v>0</v>
      </c>
      <c r="T83" s="54">
        <v>0</v>
      </c>
      <c r="U83" s="54">
        <v>80188</v>
      </c>
    </row>
    <row r="84" spans="1:21" ht="25.5" outlineLevel="2">
      <c r="A84" s="59" t="s">
        <v>131</v>
      </c>
      <c r="B84" s="60" t="s">
        <v>132</v>
      </c>
      <c r="C84" s="61"/>
      <c r="D84" s="61"/>
      <c r="E84" s="61"/>
      <c r="F84" s="61"/>
      <c r="G84" s="61"/>
      <c r="H84" s="62">
        <v>0</v>
      </c>
      <c r="I84" s="62">
        <v>859000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313000</v>
      </c>
      <c r="R84" s="62">
        <v>343269</v>
      </c>
      <c r="S84" s="54">
        <v>0</v>
      </c>
      <c r="T84" s="54">
        <v>0</v>
      </c>
      <c r="U84" s="54">
        <v>235820</v>
      </c>
    </row>
    <row r="85" spans="1:21" ht="25.5" outlineLevel="2">
      <c r="A85" s="59" t="s">
        <v>133</v>
      </c>
      <c r="B85" s="60" t="s">
        <v>134</v>
      </c>
      <c r="C85" s="61"/>
      <c r="D85" s="61"/>
      <c r="E85" s="61"/>
      <c r="F85" s="61"/>
      <c r="G85" s="61"/>
      <c r="H85" s="62">
        <v>0</v>
      </c>
      <c r="I85" s="62">
        <v>584000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328060.2</v>
      </c>
      <c r="S85" s="54">
        <v>0</v>
      </c>
      <c r="T85" s="54">
        <v>0</v>
      </c>
      <c r="U85" s="54">
        <v>0</v>
      </c>
    </row>
    <row r="86" spans="1:21" ht="38.25" outlineLevel="2">
      <c r="A86" s="59" t="s">
        <v>16</v>
      </c>
      <c r="B86" s="60" t="s">
        <v>135</v>
      </c>
      <c r="C86" s="61"/>
      <c r="D86" s="61"/>
      <c r="E86" s="61"/>
      <c r="F86" s="61"/>
      <c r="G86" s="61"/>
      <c r="H86" s="62">
        <v>0</v>
      </c>
      <c r="I86" s="62">
        <v>65298100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33017500</v>
      </c>
      <c r="R86" s="62">
        <v>45598500</v>
      </c>
      <c r="S86" s="54">
        <v>0</v>
      </c>
      <c r="T86" s="54">
        <v>0</v>
      </c>
      <c r="U86" s="54">
        <v>33016500</v>
      </c>
    </row>
    <row r="87" spans="1:21" ht="15" outlineLevel="2">
      <c r="A87" s="59" t="s">
        <v>31</v>
      </c>
      <c r="B87" s="60" t="s">
        <v>136</v>
      </c>
      <c r="C87" s="61"/>
      <c r="D87" s="61"/>
      <c r="E87" s="61"/>
      <c r="F87" s="61"/>
      <c r="G87" s="61"/>
      <c r="H87" s="62"/>
      <c r="I87" s="62">
        <v>139.06</v>
      </c>
      <c r="J87" s="62"/>
      <c r="K87" s="62"/>
      <c r="L87" s="62"/>
      <c r="M87" s="62"/>
      <c r="N87" s="62"/>
      <c r="O87" s="62"/>
      <c r="P87" s="62"/>
      <c r="Q87" s="62"/>
      <c r="R87" s="62"/>
      <c r="S87" s="54"/>
      <c r="T87" s="54"/>
      <c r="U87" s="54"/>
    </row>
    <row r="88" spans="1:21" ht="15" outlineLevel="1">
      <c r="A88" s="55" t="s">
        <v>137</v>
      </c>
      <c r="B88" s="56" t="s">
        <v>138</v>
      </c>
      <c r="C88" s="57"/>
      <c r="D88" s="57"/>
      <c r="E88" s="57"/>
      <c r="F88" s="57"/>
      <c r="G88" s="57"/>
      <c r="H88" s="58">
        <v>0</v>
      </c>
      <c r="I88" s="58">
        <f>I89+I90</f>
        <v>36963300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16461590</v>
      </c>
      <c r="R88" s="58">
        <f>R89+R90</f>
        <v>25065590</v>
      </c>
      <c r="S88" s="54">
        <v>0</v>
      </c>
      <c r="T88" s="54">
        <v>0</v>
      </c>
      <c r="U88" s="54">
        <v>16461590</v>
      </c>
    </row>
    <row r="89" spans="1:21" ht="15" outlineLevel="2">
      <c r="A89" s="59" t="s">
        <v>12</v>
      </c>
      <c r="B89" s="60" t="s">
        <v>139</v>
      </c>
      <c r="C89" s="61"/>
      <c r="D89" s="61"/>
      <c r="E89" s="61"/>
      <c r="F89" s="61"/>
      <c r="G89" s="61"/>
      <c r="H89" s="62">
        <v>0</v>
      </c>
      <c r="I89" s="62">
        <v>409600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140890</v>
      </c>
      <c r="R89" s="62">
        <v>140890</v>
      </c>
      <c r="S89" s="54">
        <v>0</v>
      </c>
      <c r="T89" s="54">
        <v>0</v>
      </c>
      <c r="U89" s="54">
        <v>140890</v>
      </c>
    </row>
    <row r="90" spans="1:21" ht="38.25" outlineLevel="2">
      <c r="A90" s="59" t="s">
        <v>16</v>
      </c>
      <c r="B90" s="60" t="s">
        <v>140</v>
      </c>
      <c r="C90" s="61"/>
      <c r="D90" s="61"/>
      <c r="E90" s="61"/>
      <c r="F90" s="61"/>
      <c r="G90" s="61"/>
      <c r="H90" s="62">
        <v>0</v>
      </c>
      <c r="I90" s="62">
        <v>36553700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16320700</v>
      </c>
      <c r="R90" s="62">
        <v>24924700</v>
      </c>
      <c r="S90" s="54">
        <v>0</v>
      </c>
      <c r="T90" s="54">
        <v>0</v>
      </c>
      <c r="U90" s="54">
        <v>16320700</v>
      </c>
    </row>
    <row r="91" spans="1:21" ht="25.5" outlineLevel="1">
      <c r="A91" s="55" t="s">
        <v>141</v>
      </c>
      <c r="B91" s="56" t="s">
        <v>142</v>
      </c>
      <c r="C91" s="57"/>
      <c r="D91" s="57"/>
      <c r="E91" s="57"/>
      <c r="F91" s="57"/>
      <c r="G91" s="57"/>
      <c r="H91" s="58">
        <v>0</v>
      </c>
      <c r="I91" s="58">
        <f>SUM(I92:I96)</f>
        <v>4006500</v>
      </c>
      <c r="J91" s="58">
        <f aca="true" t="shared" si="8" ref="J91:Q91">J92+J93+J94+J95+J96</f>
        <v>0</v>
      </c>
      <c r="K91" s="58">
        <f t="shared" si="8"/>
        <v>0</v>
      </c>
      <c r="L91" s="58">
        <f t="shared" si="8"/>
        <v>0</v>
      </c>
      <c r="M91" s="58">
        <f t="shared" si="8"/>
        <v>0</v>
      </c>
      <c r="N91" s="58">
        <f t="shared" si="8"/>
        <v>0</v>
      </c>
      <c r="O91" s="58">
        <f t="shared" si="8"/>
        <v>0</v>
      </c>
      <c r="P91" s="58">
        <f t="shared" si="8"/>
        <v>0</v>
      </c>
      <c r="Q91" s="58">
        <f t="shared" si="8"/>
        <v>432500</v>
      </c>
      <c r="R91" s="58">
        <f>SUM(R92:R96)</f>
        <v>1573512.48</v>
      </c>
      <c r="S91" s="54">
        <v>0</v>
      </c>
      <c r="T91" s="54">
        <v>0</v>
      </c>
      <c r="U91" s="54">
        <v>207500</v>
      </c>
    </row>
    <row r="92" spans="1:21" ht="38.25" outlineLevel="2">
      <c r="A92" s="59" t="s">
        <v>16</v>
      </c>
      <c r="B92" s="60" t="s">
        <v>143</v>
      </c>
      <c r="C92" s="61"/>
      <c r="D92" s="61"/>
      <c r="E92" s="61"/>
      <c r="F92" s="61"/>
      <c r="G92" s="61"/>
      <c r="H92" s="62">
        <v>0</v>
      </c>
      <c r="I92" s="62">
        <v>67500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67500</v>
      </c>
      <c r="R92" s="62">
        <v>67500</v>
      </c>
      <c r="S92" s="54">
        <v>0</v>
      </c>
      <c r="T92" s="54">
        <v>0</v>
      </c>
      <c r="U92" s="54">
        <v>67500</v>
      </c>
    </row>
    <row r="93" spans="1:21" ht="25.5" outlineLevel="2">
      <c r="A93" s="59" t="s">
        <v>144</v>
      </c>
      <c r="B93" s="60" t="s">
        <v>145</v>
      </c>
      <c r="C93" s="61"/>
      <c r="D93" s="61"/>
      <c r="E93" s="61"/>
      <c r="F93" s="61"/>
      <c r="G93" s="61"/>
      <c r="H93" s="62">
        <v>0</v>
      </c>
      <c r="I93" s="62">
        <v>3340000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967488.96</v>
      </c>
      <c r="S93" s="54">
        <v>0</v>
      </c>
      <c r="T93" s="54">
        <v>0</v>
      </c>
      <c r="U93" s="54">
        <v>0</v>
      </c>
    </row>
    <row r="94" spans="1:21" ht="51" outlineLevel="2">
      <c r="A94" s="59" t="s">
        <v>146</v>
      </c>
      <c r="B94" s="60" t="s">
        <v>147</v>
      </c>
      <c r="C94" s="61"/>
      <c r="D94" s="61"/>
      <c r="E94" s="61"/>
      <c r="F94" s="61"/>
      <c r="G94" s="61"/>
      <c r="H94" s="62">
        <v>0</v>
      </c>
      <c r="I94" s="62">
        <v>574000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365000</v>
      </c>
      <c r="R94" s="62">
        <v>513752.35</v>
      </c>
      <c r="S94" s="54">
        <v>0</v>
      </c>
      <c r="T94" s="54">
        <v>0</v>
      </c>
      <c r="U94" s="54">
        <v>140000</v>
      </c>
    </row>
    <row r="95" spans="1:21" ht="15" outlineLevel="2">
      <c r="A95" s="59" t="s">
        <v>148</v>
      </c>
      <c r="B95" s="60" t="s">
        <v>149</v>
      </c>
      <c r="C95" s="61"/>
      <c r="D95" s="61"/>
      <c r="E95" s="61"/>
      <c r="F95" s="61"/>
      <c r="G95" s="61"/>
      <c r="H95" s="62">
        <v>0</v>
      </c>
      <c r="I95" s="62">
        <v>228.83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54">
        <v>0</v>
      </c>
      <c r="T95" s="54">
        <v>0</v>
      </c>
      <c r="U95" s="54">
        <v>0</v>
      </c>
    </row>
    <row r="96" spans="1:21" ht="51" outlineLevel="2">
      <c r="A96" s="59" t="s">
        <v>150</v>
      </c>
      <c r="B96" s="60" t="s">
        <v>151</v>
      </c>
      <c r="C96" s="61"/>
      <c r="D96" s="61"/>
      <c r="E96" s="61"/>
      <c r="F96" s="61"/>
      <c r="G96" s="61"/>
      <c r="H96" s="62">
        <v>0</v>
      </c>
      <c r="I96" s="62">
        <v>24771.17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24771.17</v>
      </c>
      <c r="S96" s="54">
        <v>0</v>
      </c>
      <c r="T96" s="54">
        <v>0</v>
      </c>
      <c r="U96" s="54">
        <v>0</v>
      </c>
    </row>
    <row r="97" spans="1:21" ht="25.5" outlineLevel="1">
      <c r="A97" s="55" t="s">
        <v>152</v>
      </c>
      <c r="B97" s="56" t="s">
        <v>153</v>
      </c>
      <c r="C97" s="57"/>
      <c r="D97" s="57"/>
      <c r="E97" s="57"/>
      <c r="F97" s="57"/>
      <c r="G97" s="57"/>
      <c r="H97" s="58">
        <v>0</v>
      </c>
      <c r="I97" s="58">
        <f>SUM(I98:I99)</f>
        <v>5135000</v>
      </c>
      <c r="J97" s="58">
        <f aca="true" t="shared" si="9" ref="J97:Q97">J98+J99</f>
        <v>0</v>
      </c>
      <c r="K97" s="58">
        <f t="shared" si="9"/>
        <v>0</v>
      </c>
      <c r="L97" s="58">
        <f t="shared" si="9"/>
        <v>0</v>
      </c>
      <c r="M97" s="58">
        <f t="shared" si="9"/>
        <v>0</v>
      </c>
      <c r="N97" s="58">
        <f t="shared" si="9"/>
        <v>0</v>
      </c>
      <c r="O97" s="58">
        <f t="shared" si="9"/>
        <v>0</v>
      </c>
      <c r="P97" s="58">
        <f t="shared" si="9"/>
        <v>0</v>
      </c>
      <c r="Q97" s="58">
        <f t="shared" si="9"/>
        <v>740000</v>
      </c>
      <c r="R97" s="58">
        <f>SUM(R98:R99)</f>
        <v>2551111</v>
      </c>
      <c r="S97" s="54">
        <v>0</v>
      </c>
      <c r="T97" s="54">
        <v>0</v>
      </c>
      <c r="U97" s="54">
        <v>740000</v>
      </c>
    </row>
    <row r="98" spans="1:21" ht="38.25" outlineLevel="2">
      <c r="A98" s="59" t="s">
        <v>16</v>
      </c>
      <c r="B98" s="60" t="s">
        <v>154</v>
      </c>
      <c r="C98" s="61"/>
      <c r="D98" s="61"/>
      <c r="E98" s="61"/>
      <c r="F98" s="61"/>
      <c r="G98" s="61"/>
      <c r="H98" s="62">
        <v>0</v>
      </c>
      <c r="I98" s="62">
        <v>5123889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740000</v>
      </c>
      <c r="R98" s="62">
        <v>2540000</v>
      </c>
      <c r="S98" s="54">
        <v>0</v>
      </c>
      <c r="T98" s="54">
        <v>0</v>
      </c>
      <c r="U98" s="54">
        <v>740000</v>
      </c>
    </row>
    <row r="99" spans="1:21" ht="25.5" outlineLevel="2">
      <c r="A99" s="59" t="s">
        <v>155</v>
      </c>
      <c r="B99" s="60" t="s">
        <v>156</v>
      </c>
      <c r="C99" s="61"/>
      <c r="D99" s="61"/>
      <c r="E99" s="61"/>
      <c r="F99" s="61"/>
      <c r="G99" s="61"/>
      <c r="H99" s="62">
        <v>0</v>
      </c>
      <c r="I99" s="62">
        <v>11111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62">
        <v>11111</v>
      </c>
      <c r="S99" s="54"/>
      <c r="T99" s="54"/>
      <c r="U99" s="54"/>
    </row>
    <row r="100" spans="1:21" ht="15" outlineLevel="1">
      <c r="A100" s="55" t="s">
        <v>157</v>
      </c>
      <c r="B100" s="56" t="s">
        <v>158</v>
      </c>
      <c r="C100" s="57"/>
      <c r="D100" s="57"/>
      <c r="E100" s="57"/>
      <c r="F100" s="57"/>
      <c r="G100" s="57"/>
      <c r="H100" s="58">
        <v>0</v>
      </c>
      <c r="I100" s="58">
        <f>SUM(I101:I103)</f>
        <v>42167200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17184100</v>
      </c>
      <c r="R100" s="58">
        <f>SUM(R101:R103)</f>
        <v>26066346.09</v>
      </c>
      <c r="S100" s="54">
        <v>0</v>
      </c>
      <c r="T100" s="54">
        <v>0</v>
      </c>
      <c r="U100" s="54">
        <v>17074271.42</v>
      </c>
    </row>
    <row r="101" spans="1:21" ht="25.5" outlineLevel="2">
      <c r="A101" s="59" t="s">
        <v>159</v>
      </c>
      <c r="B101" s="60" t="s">
        <v>160</v>
      </c>
      <c r="C101" s="61"/>
      <c r="D101" s="61"/>
      <c r="E101" s="61"/>
      <c r="F101" s="61"/>
      <c r="G101" s="61"/>
      <c r="H101" s="62">
        <v>0</v>
      </c>
      <c r="I101" s="62">
        <v>3474800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1599400</v>
      </c>
      <c r="R101" s="62">
        <v>2338395.1</v>
      </c>
      <c r="S101" s="54">
        <v>0</v>
      </c>
      <c r="T101" s="54">
        <v>0</v>
      </c>
      <c r="U101" s="54">
        <v>1527619.64</v>
      </c>
    </row>
    <row r="102" spans="1:21" ht="38.25" outlineLevel="2">
      <c r="A102" s="59" t="s">
        <v>161</v>
      </c>
      <c r="B102" s="60" t="s">
        <v>162</v>
      </c>
      <c r="C102" s="61"/>
      <c r="D102" s="61"/>
      <c r="E102" s="61"/>
      <c r="F102" s="61"/>
      <c r="G102" s="61"/>
      <c r="H102" s="62">
        <v>0</v>
      </c>
      <c r="I102" s="62">
        <v>4783800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2721200</v>
      </c>
      <c r="R102" s="62">
        <v>4224362.6</v>
      </c>
      <c r="S102" s="54">
        <v>0</v>
      </c>
      <c r="T102" s="54">
        <v>0</v>
      </c>
      <c r="U102" s="54">
        <v>2706527</v>
      </c>
    </row>
    <row r="103" spans="1:21" ht="25.5" outlineLevel="2">
      <c r="A103" s="59" t="s">
        <v>163</v>
      </c>
      <c r="B103" s="60" t="s">
        <v>164</v>
      </c>
      <c r="C103" s="61"/>
      <c r="D103" s="61"/>
      <c r="E103" s="61"/>
      <c r="F103" s="61"/>
      <c r="G103" s="61"/>
      <c r="H103" s="62">
        <v>0</v>
      </c>
      <c r="I103" s="62">
        <v>33908600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12863500</v>
      </c>
      <c r="R103" s="62">
        <v>19503588.39</v>
      </c>
      <c r="S103" s="54">
        <v>0</v>
      </c>
      <c r="T103" s="54">
        <v>0</v>
      </c>
      <c r="U103" s="54">
        <v>12840124.78</v>
      </c>
    </row>
    <row r="104" spans="1:21" ht="25.5">
      <c r="A104" s="50" t="s">
        <v>165</v>
      </c>
      <c r="B104" s="51" t="s">
        <v>166</v>
      </c>
      <c r="C104" s="52"/>
      <c r="D104" s="52"/>
      <c r="E104" s="52"/>
      <c r="F104" s="52"/>
      <c r="G104" s="52"/>
      <c r="H104" s="53">
        <v>0</v>
      </c>
      <c r="I104" s="53">
        <f aca="true" t="shared" si="10" ref="I104:R104">I105+I107+I111</f>
        <v>1972274.26</v>
      </c>
      <c r="J104" s="53" t="e">
        <f t="shared" si="10"/>
        <v>#REF!</v>
      </c>
      <c r="K104" s="53" t="e">
        <f t="shared" si="10"/>
        <v>#REF!</v>
      </c>
      <c r="L104" s="53" t="e">
        <f t="shared" si="10"/>
        <v>#REF!</v>
      </c>
      <c r="M104" s="53" t="e">
        <f t="shared" si="10"/>
        <v>#REF!</v>
      </c>
      <c r="N104" s="53" t="e">
        <f t="shared" si="10"/>
        <v>#REF!</v>
      </c>
      <c r="O104" s="53" t="e">
        <f t="shared" si="10"/>
        <v>#REF!</v>
      </c>
      <c r="P104" s="53" t="e">
        <f t="shared" si="10"/>
        <v>#REF!</v>
      </c>
      <c r="Q104" s="53" t="e">
        <f t="shared" si="10"/>
        <v>#REF!</v>
      </c>
      <c r="R104" s="53">
        <f t="shared" si="10"/>
        <v>938556</v>
      </c>
      <c r="S104" s="54">
        <v>0</v>
      </c>
      <c r="T104" s="54">
        <v>0</v>
      </c>
      <c r="U104" s="54">
        <v>4911492</v>
      </c>
    </row>
    <row r="105" spans="1:21" ht="15" outlineLevel="1">
      <c r="A105" s="55" t="s">
        <v>167</v>
      </c>
      <c r="B105" s="56" t="s">
        <v>168</v>
      </c>
      <c r="C105" s="57"/>
      <c r="D105" s="57"/>
      <c r="E105" s="57"/>
      <c r="F105" s="57"/>
      <c r="G105" s="57"/>
      <c r="H105" s="58">
        <v>0</v>
      </c>
      <c r="I105" s="58">
        <f>I106</f>
        <v>69500</v>
      </c>
      <c r="J105" s="58">
        <f aca="true" t="shared" si="11" ref="J105:R105">J106</f>
        <v>0</v>
      </c>
      <c r="K105" s="58">
        <f t="shared" si="11"/>
        <v>0</v>
      </c>
      <c r="L105" s="58">
        <f t="shared" si="11"/>
        <v>0</v>
      </c>
      <c r="M105" s="58">
        <f t="shared" si="11"/>
        <v>0</v>
      </c>
      <c r="N105" s="58">
        <f t="shared" si="11"/>
        <v>0</v>
      </c>
      <c r="O105" s="58">
        <f t="shared" si="11"/>
        <v>0</v>
      </c>
      <c r="P105" s="58">
        <f t="shared" si="11"/>
        <v>0</v>
      </c>
      <c r="Q105" s="58">
        <f t="shared" si="11"/>
        <v>50000</v>
      </c>
      <c r="R105" s="58">
        <f t="shared" si="11"/>
        <v>44200</v>
      </c>
      <c r="S105" s="54">
        <v>0</v>
      </c>
      <c r="T105" s="54">
        <v>0</v>
      </c>
      <c r="U105" s="54">
        <v>39200</v>
      </c>
    </row>
    <row r="106" spans="1:21" ht="25.5" outlineLevel="2">
      <c r="A106" s="59" t="s">
        <v>169</v>
      </c>
      <c r="B106" s="60" t="s">
        <v>170</v>
      </c>
      <c r="C106" s="61"/>
      <c r="D106" s="61"/>
      <c r="E106" s="61"/>
      <c r="F106" s="61"/>
      <c r="G106" s="61"/>
      <c r="H106" s="62">
        <v>0</v>
      </c>
      <c r="I106" s="62">
        <v>69500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50000</v>
      </c>
      <c r="R106" s="62">
        <v>44200</v>
      </c>
      <c r="S106" s="54">
        <v>0</v>
      </c>
      <c r="T106" s="54">
        <v>0</v>
      </c>
      <c r="U106" s="54">
        <v>39200</v>
      </c>
    </row>
    <row r="107" spans="1:21" ht="25.5" outlineLevel="1">
      <c r="A107" s="55" t="s">
        <v>171</v>
      </c>
      <c r="B107" s="56" t="s">
        <v>172</v>
      </c>
      <c r="C107" s="57"/>
      <c r="D107" s="57"/>
      <c r="E107" s="57"/>
      <c r="F107" s="57"/>
      <c r="G107" s="57"/>
      <c r="H107" s="58">
        <v>0</v>
      </c>
      <c r="I107" s="58">
        <f>SUM(I108:I110)</f>
        <v>1859657.26</v>
      </c>
      <c r="J107" s="58" t="e">
        <f>J108+J109+J110+#REF!</f>
        <v>#REF!</v>
      </c>
      <c r="K107" s="58" t="e">
        <f>K108+K109+K110+#REF!</f>
        <v>#REF!</v>
      </c>
      <c r="L107" s="58" t="e">
        <f>L108+L109+L110+#REF!</f>
        <v>#REF!</v>
      </c>
      <c r="M107" s="58" t="e">
        <f>M108+M109+M110+#REF!</f>
        <v>#REF!</v>
      </c>
      <c r="N107" s="58" t="e">
        <f>N108+N109+N110+#REF!</f>
        <v>#REF!</v>
      </c>
      <c r="O107" s="58" t="e">
        <f>O108+O109+O110+#REF!</f>
        <v>#REF!</v>
      </c>
      <c r="P107" s="58" t="e">
        <f>P108+P109+P110+#REF!</f>
        <v>#REF!</v>
      </c>
      <c r="Q107" s="58" t="e">
        <f>Q108+Q109+Q110+#REF!</f>
        <v>#REF!</v>
      </c>
      <c r="R107" s="58">
        <f>SUM(R108:R110)</f>
        <v>851240</v>
      </c>
      <c r="S107" s="54">
        <v>0</v>
      </c>
      <c r="T107" s="54">
        <v>0</v>
      </c>
      <c r="U107" s="54">
        <v>560740</v>
      </c>
    </row>
    <row r="108" spans="1:21" ht="25.5" outlineLevel="2">
      <c r="A108" s="59" t="s">
        <v>173</v>
      </c>
      <c r="B108" s="60" t="s">
        <v>174</v>
      </c>
      <c r="C108" s="61"/>
      <c r="D108" s="61"/>
      <c r="E108" s="61"/>
      <c r="F108" s="61"/>
      <c r="G108" s="61"/>
      <c r="H108" s="62">
        <v>0</v>
      </c>
      <c r="I108" s="62">
        <v>480000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300000</v>
      </c>
      <c r="R108" s="62">
        <v>343700</v>
      </c>
      <c r="S108" s="54">
        <v>0</v>
      </c>
      <c r="T108" s="54">
        <v>0</v>
      </c>
      <c r="U108" s="54">
        <v>238000</v>
      </c>
    </row>
    <row r="109" spans="1:21" ht="38.25" outlineLevel="2">
      <c r="A109" s="59" t="s">
        <v>175</v>
      </c>
      <c r="B109" s="60" t="s">
        <v>176</v>
      </c>
      <c r="C109" s="61"/>
      <c r="D109" s="61"/>
      <c r="E109" s="61"/>
      <c r="F109" s="61"/>
      <c r="G109" s="61"/>
      <c r="H109" s="62">
        <v>0</v>
      </c>
      <c r="I109" s="62">
        <v>979657.26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463000</v>
      </c>
      <c r="R109" s="62">
        <v>507540</v>
      </c>
      <c r="S109" s="54">
        <v>0</v>
      </c>
      <c r="T109" s="54">
        <v>0</v>
      </c>
      <c r="U109" s="54">
        <v>322740</v>
      </c>
    </row>
    <row r="110" spans="1:21" ht="38.25" outlineLevel="2">
      <c r="A110" s="59" t="s">
        <v>177</v>
      </c>
      <c r="B110" s="60" t="s">
        <v>178</v>
      </c>
      <c r="C110" s="61"/>
      <c r="D110" s="61"/>
      <c r="E110" s="61"/>
      <c r="F110" s="61"/>
      <c r="G110" s="61"/>
      <c r="H110" s="62">
        <v>0</v>
      </c>
      <c r="I110" s="62">
        <v>400000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54">
        <v>0</v>
      </c>
      <c r="T110" s="54">
        <v>0</v>
      </c>
      <c r="U110" s="54">
        <v>0</v>
      </c>
    </row>
    <row r="111" spans="1:21" ht="25.5" outlineLevel="1">
      <c r="A111" s="55" t="s">
        <v>179</v>
      </c>
      <c r="B111" s="56" t="s">
        <v>180</v>
      </c>
      <c r="C111" s="57"/>
      <c r="D111" s="57"/>
      <c r="E111" s="57"/>
      <c r="F111" s="57"/>
      <c r="G111" s="57"/>
      <c r="H111" s="58">
        <v>0</v>
      </c>
      <c r="I111" s="58">
        <f>I112</f>
        <v>43117</v>
      </c>
      <c r="J111" s="58">
        <f aca="true" t="shared" si="12" ref="J111:R111">J112</f>
        <v>0</v>
      </c>
      <c r="K111" s="58">
        <f t="shared" si="12"/>
        <v>0</v>
      </c>
      <c r="L111" s="58">
        <f t="shared" si="12"/>
        <v>0</v>
      </c>
      <c r="M111" s="58">
        <f t="shared" si="12"/>
        <v>0</v>
      </c>
      <c r="N111" s="58">
        <f t="shared" si="12"/>
        <v>0</v>
      </c>
      <c r="O111" s="58">
        <f t="shared" si="12"/>
        <v>0</v>
      </c>
      <c r="P111" s="58">
        <f t="shared" si="12"/>
        <v>0</v>
      </c>
      <c r="Q111" s="58">
        <f t="shared" si="12"/>
        <v>4109448</v>
      </c>
      <c r="R111" s="58">
        <f t="shared" si="12"/>
        <v>43116</v>
      </c>
      <c r="S111" s="54">
        <v>0</v>
      </c>
      <c r="T111" s="54">
        <v>0</v>
      </c>
      <c r="U111" s="54">
        <v>4311552</v>
      </c>
    </row>
    <row r="112" spans="1:21" ht="25.5" outlineLevel="2">
      <c r="A112" s="59" t="s">
        <v>181</v>
      </c>
      <c r="B112" s="60" t="s">
        <v>182</v>
      </c>
      <c r="C112" s="61"/>
      <c r="D112" s="61"/>
      <c r="E112" s="61"/>
      <c r="F112" s="61"/>
      <c r="G112" s="61"/>
      <c r="H112" s="62">
        <v>0</v>
      </c>
      <c r="I112" s="62">
        <v>43117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4109448</v>
      </c>
      <c r="R112" s="62">
        <v>43116</v>
      </c>
      <c r="S112" s="54">
        <v>0</v>
      </c>
      <c r="T112" s="54">
        <v>0</v>
      </c>
      <c r="U112" s="54">
        <v>4311552</v>
      </c>
    </row>
    <row r="113" spans="1:21" ht="25.5">
      <c r="A113" s="50" t="s">
        <v>183</v>
      </c>
      <c r="B113" s="51" t="s">
        <v>184</v>
      </c>
      <c r="C113" s="52"/>
      <c r="D113" s="52"/>
      <c r="E113" s="52"/>
      <c r="F113" s="52"/>
      <c r="G113" s="52"/>
      <c r="H113" s="53">
        <v>0</v>
      </c>
      <c r="I113" s="53">
        <f>I114+I116+I118</f>
        <v>802300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337000</v>
      </c>
      <c r="R113" s="53">
        <f>R114+R116+R118</f>
        <v>647000</v>
      </c>
      <c r="S113" s="54">
        <v>0</v>
      </c>
      <c r="T113" s="54">
        <v>0</v>
      </c>
      <c r="U113" s="54">
        <v>337000</v>
      </c>
    </row>
    <row r="114" spans="1:21" ht="25.5" outlineLevel="1">
      <c r="A114" s="55" t="s">
        <v>185</v>
      </c>
      <c r="B114" s="56" t="s">
        <v>186</v>
      </c>
      <c r="C114" s="57"/>
      <c r="D114" s="57"/>
      <c r="E114" s="57"/>
      <c r="F114" s="57"/>
      <c r="G114" s="57"/>
      <c r="H114" s="58">
        <v>0</v>
      </c>
      <c r="I114" s="58">
        <f>I115</f>
        <v>26300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12000</v>
      </c>
      <c r="R114" s="58">
        <f>R115</f>
        <v>12000</v>
      </c>
      <c r="S114" s="54">
        <v>0</v>
      </c>
      <c r="T114" s="54">
        <v>0</v>
      </c>
      <c r="U114" s="54">
        <v>12000</v>
      </c>
    </row>
    <row r="115" spans="1:21" ht="25.5" outlineLevel="2">
      <c r="A115" s="59" t="s">
        <v>187</v>
      </c>
      <c r="B115" s="60" t="s">
        <v>188</v>
      </c>
      <c r="C115" s="61"/>
      <c r="D115" s="61"/>
      <c r="E115" s="61"/>
      <c r="F115" s="61"/>
      <c r="G115" s="61"/>
      <c r="H115" s="62">
        <v>0</v>
      </c>
      <c r="I115" s="62">
        <v>26300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12000</v>
      </c>
      <c r="R115" s="62">
        <v>12000</v>
      </c>
      <c r="S115" s="54">
        <v>0</v>
      </c>
      <c r="T115" s="54">
        <v>0</v>
      </c>
      <c r="U115" s="54">
        <v>12000</v>
      </c>
    </row>
    <row r="116" spans="1:21" ht="38.25" outlineLevel="1">
      <c r="A116" s="55" t="s">
        <v>189</v>
      </c>
      <c r="B116" s="56" t="s">
        <v>190</v>
      </c>
      <c r="C116" s="57"/>
      <c r="D116" s="57"/>
      <c r="E116" s="57"/>
      <c r="F116" s="57"/>
      <c r="G116" s="57"/>
      <c r="H116" s="58">
        <v>0</v>
      </c>
      <c r="I116" s="58">
        <f>I117</f>
        <v>726000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325000</v>
      </c>
      <c r="R116" s="58">
        <f>R117</f>
        <v>585000</v>
      </c>
      <c r="S116" s="54">
        <v>0</v>
      </c>
      <c r="T116" s="54">
        <v>0</v>
      </c>
      <c r="U116" s="54">
        <v>325000</v>
      </c>
    </row>
    <row r="117" spans="1:21" ht="38.25" outlineLevel="2">
      <c r="A117" s="59" t="s">
        <v>191</v>
      </c>
      <c r="B117" s="60" t="s">
        <v>192</v>
      </c>
      <c r="C117" s="61"/>
      <c r="D117" s="61"/>
      <c r="E117" s="61"/>
      <c r="F117" s="61"/>
      <c r="G117" s="61"/>
      <c r="H117" s="62">
        <v>0</v>
      </c>
      <c r="I117" s="62">
        <v>726000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325000</v>
      </c>
      <c r="R117" s="62">
        <v>585000</v>
      </c>
      <c r="S117" s="54">
        <v>0</v>
      </c>
      <c r="T117" s="54">
        <v>0</v>
      </c>
      <c r="U117" s="54">
        <v>325000</v>
      </c>
    </row>
    <row r="118" spans="1:21" ht="15" outlineLevel="1">
      <c r="A118" s="55" t="s">
        <v>193</v>
      </c>
      <c r="B118" s="56" t="s">
        <v>194</v>
      </c>
      <c r="C118" s="57"/>
      <c r="D118" s="57"/>
      <c r="E118" s="57"/>
      <c r="F118" s="57"/>
      <c r="G118" s="57"/>
      <c r="H118" s="58">
        <v>0</v>
      </c>
      <c r="I118" s="58">
        <f>I119</f>
        <v>50000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f>R119</f>
        <v>50000</v>
      </c>
      <c r="S118" s="54">
        <v>0</v>
      </c>
      <c r="T118" s="54">
        <v>0</v>
      </c>
      <c r="U118" s="54">
        <v>0</v>
      </c>
    </row>
    <row r="119" spans="1:21" ht="25.5" outlineLevel="2">
      <c r="A119" s="59" t="s">
        <v>195</v>
      </c>
      <c r="B119" s="60" t="s">
        <v>196</v>
      </c>
      <c r="C119" s="61"/>
      <c r="D119" s="61"/>
      <c r="E119" s="61"/>
      <c r="F119" s="61"/>
      <c r="G119" s="61"/>
      <c r="H119" s="62">
        <v>0</v>
      </c>
      <c r="I119" s="62">
        <v>50000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50000</v>
      </c>
      <c r="S119" s="54">
        <v>0</v>
      </c>
      <c r="T119" s="54">
        <v>0</v>
      </c>
      <c r="U119" s="54">
        <v>0</v>
      </c>
    </row>
    <row r="120" spans="1:21" ht="38.25">
      <c r="A120" s="50" t="s">
        <v>197</v>
      </c>
      <c r="B120" s="51" t="s">
        <v>198</v>
      </c>
      <c r="C120" s="52"/>
      <c r="D120" s="52"/>
      <c r="E120" s="52"/>
      <c r="F120" s="52"/>
      <c r="G120" s="52"/>
      <c r="H120" s="53">
        <v>0</v>
      </c>
      <c r="I120" s="53">
        <f>I121+I122</f>
        <v>6025500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2660501</v>
      </c>
      <c r="R120" s="53">
        <f>R121+R122</f>
        <v>4082363.6999999997</v>
      </c>
      <c r="S120" s="54">
        <v>0</v>
      </c>
      <c r="T120" s="54">
        <v>0</v>
      </c>
      <c r="U120" s="54">
        <v>2602998.4</v>
      </c>
    </row>
    <row r="121" spans="1:21" ht="63.75" outlineLevel="2">
      <c r="A121" s="59" t="s">
        <v>199</v>
      </c>
      <c r="B121" s="60" t="s">
        <v>200</v>
      </c>
      <c r="C121" s="61"/>
      <c r="D121" s="61"/>
      <c r="E121" s="61"/>
      <c r="F121" s="61"/>
      <c r="G121" s="61"/>
      <c r="H121" s="62">
        <v>0</v>
      </c>
      <c r="I121" s="62">
        <v>5966700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2625246</v>
      </c>
      <c r="R121" s="62">
        <v>4034547.11</v>
      </c>
      <c r="S121" s="54">
        <v>0</v>
      </c>
      <c r="T121" s="54">
        <v>0</v>
      </c>
      <c r="U121" s="54">
        <v>2569182.75</v>
      </c>
    </row>
    <row r="122" spans="1:21" ht="25.5" outlineLevel="2">
      <c r="A122" s="59" t="s">
        <v>201</v>
      </c>
      <c r="B122" s="60" t="s">
        <v>202</v>
      </c>
      <c r="C122" s="61"/>
      <c r="D122" s="61"/>
      <c r="E122" s="61"/>
      <c r="F122" s="61"/>
      <c r="G122" s="61"/>
      <c r="H122" s="62">
        <v>0</v>
      </c>
      <c r="I122" s="62">
        <v>58800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35255</v>
      </c>
      <c r="R122" s="62">
        <v>47816.59</v>
      </c>
      <c r="S122" s="54">
        <v>0</v>
      </c>
      <c r="T122" s="54">
        <v>0</v>
      </c>
      <c r="U122" s="54">
        <v>33815.65</v>
      </c>
    </row>
    <row r="123" spans="1:21" ht="25.5">
      <c r="A123" s="50" t="s">
        <v>203</v>
      </c>
      <c r="B123" s="51" t="s">
        <v>204</v>
      </c>
      <c r="C123" s="52"/>
      <c r="D123" s="52"/>
      <c r="E123" s="52"/>
      <c r="F123" s="52"/>
      <c r="G123" s="52"/>
      <c r="H123" s="53">
        <v>0</v>
      </c>
      <c r="I123" s="53">
        <f>I124+I126+I134+I137+I144</f>
        <v>96463607.34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61472403.44</v>
      </c>
      <c r="R123" s="53">
        <f>R124+R126+R134+R137+R144</f>
        <v>83439810.78999999</v>
      </c>
      <c r="S123" s="54">
        <v>0</v>
      </c>
      <c r="T123" s="54">
        <v>0</v>
      </c>
      <c r="U123" s="54">
        <v>61160788.23</v>
      </c>
    </row>
    <row r="124" spans="1:21" ht="25.5" outlineLevel="1">
      <c r="A124" s="55" t="s">
        <v>205</v>
      </c>
      <c r="B124" s="56" t="s">
        <v>206</v>
      </c>
      <c r="C124" s="57"/>
      <c r="D124" s="57"/>
      <c r="E124" s="57"/>
      <c r="F124" s="57"/>
      <c r="G124" s="57"/>
      <c r="H124" s="58">
        <v>0</v>
      </c>
      <c r="I124" s="58">
        <f>I125</f>
        <v>700000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0</v>
      </c>
      <c r="P124" s="58">
        <v>0</v>
      </c>
      <c r="Q124" s="58">
        <v>0</v>
      </c>
      <c r="R124" s="58">
        <f>R125</f>
        <v>0</v>
      </c>
      <c r="S124" s="54">
        <v>0</v>
      </c>
      <c r="T124" s="54">
        <v>0</v>
      </c>
      <c r="U124" s="54">
        <v>0</v>
      </c>
    </row>
    <row r="125" spans="1:21" ht="25.5" outlineLevel="2">
      <c r="A125" s="59" t="s">
        <v>207</v>
      </c>
      <c r="B125" s="60" t="s">
        <v>208</v>
      </c>
      <c r="C125" s="61"/>
      <c r="D125" s="61"/>
      <c r="E125" s="61"/>
      <c r="F125" s="61"/>
      <c r="G125" s="61"/>
      <c r="H125" s="62">
        <v>0</v>
      </c>
      <c r="I125" s="62">
        <v>700000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54">
        <v>0</v>
      </c>
      <c r="T125" s="54">
        <v>0</v>
      </c>
      <c r="U125" s="54">
        <v>0</v>
      </c>
    </row>
    <row r="126" spans="1:21" ht="25.5" outlineLevel="1">
      <c r="A126" s="55" t="s">
        <v>209</v>
      </c>
      <c r="B126" s="56" t="s">
        <v>210</v>
      </c>
      <c r="C126" s="57"/>
      <c r="D126" s="57"/>
      <c r="E126" s="57"/>
      <c r="F126" s="57"/>
      <c r="G126" s="57"/>
      <c r="H126" s="58">
        <v>0</v>
      </c>
      <c r="I126" s="58">
        <f>SUM(I127:I133)</f>
        <v>888113.4600000001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  <c r="P126" s="58">
        <v>0</v>
      </c>
      <c r="Q126" s="58">
        <v>170000</v>
      </c>
      <c r="R126" s="58">
        <f>SUM(R127:R133)</f>
        <v>139359.22</v>
      </c>
      <c r="S126" s="54">
        <v>0</v>
      </c>
      <c r="T126" s="54">
        <v>0</v>
      </c>
      <c r="U126" s="54">
        <v>119526.18</v>
      </c>
    </row>
    <row r="127" spans="1:21" ht="16.5" customHeight="1" outlineLevel="2">
      <c r="A127" s="59" t="s">
        <v>29</v>
      </c>
      <c r="B127" s="60" t="s">
        <v>211</v>
      </c>
      <c r="C127" s="61"/>
      <c r="D127" s="61"/>
      <c r="E127" s="61"/>
      <c r="F127" s="61"/>
      <c r="G127" s="61"/>
      <c r="H127" s="62">
        <v>0</v>
      </c>
      <c r="I127" s="62">
        <v>369320.36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  <c r="Q127" s="62">
        <v>120000</v>
      </c>
      <c r="R127" s="62">
        <v>119526.18</v>
      </c>
      <c r="S127" s="54">
        <v>0</v>
      </c>
      <c r="T127" s="54">
        <v>0</v>
      </c>
      <c r="U127" s="54">
        <v>119526.18</v>
      </c>
    </row>
    <row r="128" spans="1:21" ht="25.5" outlineLevel="2">
      <c r="A128" s="59" t="s">
        <v>212</v>
      </c>
      <c r="B128" s="60" t="s">
        <v>213</v>
      </c>
      <c r="C128" s="61"/>
      <c r="D128" s="61"/>
      <c r="E128" s="61"/>
      <c r="F128" s="61"/>
      <c r="G128" s="61"/>
      <c r="H128" s="62">
        <v>0</v>
      </c>
      <c r="I128" s="62">
        <v>60440.4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50000</v>
      </c>
      <c r="R128" s="62">
        <v>19800</v>
      </c>
      <c r="S128" s="54">
        <v>0</v>
      </c>
      <c r="T128" s="54">
        <v>0</v>
      </c>
      <c r="U128" s="54">
        <v>0</v>
      </c>
    </row>
    <row r="129" spans="1:21" ht="25.5" outlineLevel="2">
      <c r="A129" s="59" t="s">
        <v>212</v>
      </c>
      <c r="B129" s="60" t="s">
        <v>214</v>
      </c>
      <c r="C129" s="61"/>
      <c r="D129" s="61"/>
      <c r="E129" s="61"/>
      <c r="F129" s="61"/>
      <c r="G129" s="61"/>
      <c r="H129" s="62">
        <v>0</v>
      </c>
      <c r="I129" s="62">
        <v>738.44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54">
        <v>0</v>
      </c>
      <c r="T129" s="54">
        <v>0</v>
      </c>
      <c r="U129" s="54">
        <v>0</v>
      </c>
    </row>
    <row r="130" spans="1:21" ht="39" customHeight="1" outlineLevel="2">
      <c r="A130" s="59" t="s">
        <v>215</v>
      </c>
      <c r="B130" s="60" t="s">
        <v>216</v>
      </c>
      <c r="C130" s="61"/>
      <c r="D130" s="61"/>
      <c r="E130" s="61"/>
      <c r="F130" s="61"/>
      <c r="G130" s="61"/>
      <c r="H130" s="62"/>
      <c r="I130" s="62">
        <v>63536.36</v>
      </c>
      <c r="J130" s="62"/>
      <c r="K130" s="62"/>
      <c r="L130" s="62"/>
      <c r="M130" s="62"/>
      <c r="N130" s="62"/>
      <c r="O130" s="62"/>
      <c r="P130" s="62"/>
      <c r="Q130" s="62"/>
      <c r="R130" s="62"/>
      <c r="S130" s="54"/>
      <c r="T130" s="54"/>
      <c r="U130" s="54"/>
    </row>
    <row r="131" spans="1:21" ht="25.5" outlineLevel="2">
      <c r="A131" s="59" t="s">
        <v>217</v>
      </c>
      <c r="B131" s="60" t="s">
        <v>218</v>
      </c>
      <c r="C131" s="61"/>
      <c r="D131" s="61"/>
      <c r="E131" s="61"/>
      <c r="F131" s="61"/>
      <c r="G131" s="61"/>
      <c r="H131" s="62">
        <v>0</v>
      </c>
      <c r="I131" s="62">
        <v>69000</v>
      </c>
      <c r="J131" s="62">
        <v>0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  <c r="Q131" s="62">
        <v>0</v>
      </c>
      <c r="R131" s="62">
        <v>0</v>
      </c>
      <c r="S131" s="54">
        <v>0</v>
      </c>
      <c r="T131" s="54">
        <v>0</v>
      </c>
      <c r="U131" s="54">
        <v>0</v>
      </c>
    </row>
    <row r="132" spans="1:21" ht="25.5" outlineLevel="2">
      <c r="A132" s="59" t="s">
        <v>219</v>
      </c>
      <c r="B132" s="60" t="s">
        <v>220</v>
      </c>
      <c r="C132" s="61"/>
      <c r="D132" s="61"/>
      <c r="E132" s="61"/>
      <c r="F132" s="61"/>
      <c r="G132" s="61"/>
      <c r="H132" s="62">
        <v>0</v>
      </c>
      <c r="I132" s="62">
        <v>325044.86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62">
        <v>0</v>
      </c>
      <c r="S132" s="54">
        <v>0</v>
      </c>
      <c r="T132" s="54">
        <v>0</v>
      </c>
      <c r="U132" s="54">
        <v>0</v>
      </c>
    </row>
    <row r="133" spans="1:21" ht="14.25" customHeight="1" outlineLevel="2">
      <c r="A133" s="59" t="s">
        <v>29</v>
      </c>
      <c r="B133" s="60" t="s">
        <v>221</v>
      </c>
      <c r="C133" s="61"/>
      <c r="D133" s="61"/>
      <c r="E133" s="61"/>
      <c r="F133" s="61"/>
      <c r="G133" s="61"/>
      <c r="H133" s="62">
        <v>0</v>
      </c>
      <c r="I133" s="62">
        <v>33.04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62">
        <v>33.04</v>
      </c>
      <c r="S133" s="54">
        <v>0</v>
      </c>
      <c r="T133" s="54">
        <v>0</v>
      </c>
      <c r="U133" s="54">
        <v>0</v>
      </c>
    </row>
    <row r="134" spans="1:21" ht="15" outlineLevel="1">
      <c r="A134" s="55" t="s">
        <v>222</v>
      </c>
      <c r="B134" s="56" t="s">
        <v>223</v>
      </c>
      <c r="C134" s="57"/>
      <c r="D134" s="57"/>
      <c r="E134" s="57"/>
      <c r="F134" s="57"/>
      <c r="G134" s="57"/>
      <c r="H134" s="58">
        <v>0</v>
      </c>
      <c r="I134" s="58">
        <f>SUM(I135:I136)</f>
        <v>2807979</v>
      </c>
      <c r="J134" s="58">
        <v>0</v>
      </c>
      <c r="K134" s="58">
        <v>0</v>
      </c>
      <c r="L134" s="58">
        <v>0</v>
      </c>
      <c r="M134" s="58">
        <v>0</v>
      </c>
      <c r="N134" s="58">
        <v>0</v>
      </c>
      <c r="O134" s="58">
        <v>0</v>
      </c>
      <c r="P134" s="58">
        <v>0</v>
      </c>
      <c r="Q134" s="58">
        <v>2200668.5</v>
      </c>
      <c r="R134" s="58">
        <f>SUM(R135:R136)</f>
        <v>2294570.63</v>
      </c>
      <c r="S134" s="54">
        <v>0</v>
      </c>
      <c r="T134" s="54">
        <v>0</v>
      </c>
      <c r="U134" s="54">
        <v>2020527.11</v>
      </c>
    </row>
    <row r="135" spans="1:21" ht="25.5" outlineLevel="2">
      <c r="A135" s="59" t="s">
        <v>224</v>
      </c>
      <c r="B135" s="60" t="s">
        <v>225</v>
      </c>
      <c r="C135" s="61"/>
      <c r="D135" s="61"/>
      <c r="E135" s="61"/>
      <c r="F135" s="61"/>
      <c r="G135" s="61"/>
      <c r="H135" s="62">
        <v>0</v>
      </c>
      <c r="I135" s="62">
        <v>50000</v>
      </c>
      <c r="J135" s="62">
        <v>0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0</v>
      </c>
      <c r="Q135" s="62">
        <v>0</v>
      </c>
      <c r="R135" s="62">
        <v>0</v>
      </c>
      <c r="S135" s="54">
        <v>0</v>
      </c>
      <c r="T135" s="54">
        <v>0</v>
      </c>
      <c r="U135" s="54">
        <v>0</v>
      </c>
    </row>
    <row r="136" spans="1:21" ht="25.5" outlineLevel="2">
      <c r="A136" s="59" t="s">
        <v>226</v>
      </c>
      <c r="B136" s="60" t="s">
        <v>227</v>
      </c>
      <c r="C136" s="61"/>
      <c r="D136" s="61"/>
      <c r="E136" s="61"/>
      <c r="F136" s="61"/>
      <c r="G136" s="61"/>
      <c r="H136" s="62">
        <v>0</v>
      </c>
      <c r="I136" s="62">
        <v>2757979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2">
        <v>2200668.5</v>
      </c>
      <c r="R136" s="62">
        <v>2294570.63</v>
      </c>
      <c r="S136" s="54">
        <v>0</v>
      </c>
      <c r="T136" s="54">
        <v>0</v>
      </c>
      <c r="U136" s="54">
        <v>2020527.11</v>
      </c>
    </row>
    <row r="137" spans="1:21" ht="25.5" outlineLevel="1">
      <c r="A137" s="55" t="s">
        <v>228</v>
      </c>
      <c r="B137" s="56" t="s">
        <v>229</v>
      </c>
      <c r="C137" s="57"/>
      <c r="D137" s="57"/>
      <c r="E137" s="57"/>
      <c r="F137" s="57"/>
      <c r="G137" s="57"/>
      <c r="H137" s="58">
        <v>0</v>
      </c>
      <c r="I137" s="58">
        <f>SUM(I138:I143)</f>
        <v>39122339.97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30507734.94</v>
      </c>
      <c r="R137" s="58">
        <f>SUM(R138:R143)</f>
        <v>36058444.97</v>
      </c>
      <c r="S137" s="54">
        <v>0</v>
      </c>
      <c r="T137" s="54">
        <v>0</v>
      </c>
      <c r="U137" s="54">
        <v>30427734.94</v>
      </c>
    </row>
    <row r="138" spans="1:21" ht="15" outlineLevel="2">
      <c r="A138" s="59" t="s">
        <v>12</v>
      </c>
      <c r="B138" s="60" t="s">
        <v>230</v>
      </c>
      <c r="C138" s="61"/>
      <c r="D138" s="61"/>
      <c r="E138" s="61"/>
      <c r="F138" s="61"/>
      <c r="G138" s="61"/>
      <c r="H138" s="62">
        <v>0</v>
      </c>
      <c r="I138" s="62">
        <v>6306000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62">
        <v>1675000</v>
      </c>
      <c r="R138" s="62">
        <v>3275000</v>
      </c>
      <c r="S138" s="54">
        <v>0</v>
      </c>
      <c r="T138" s="54">
        <v>0</v>
      </c>
      <c r="U138" s="54">
        <v>1675000</v>
      </c>
    </row>
    <row r="139" spans="1:21" ht="63.75" outlineLevel="2">
      <c r="A139" s="59" t="s">
        <v>231</v>
      </c>
      <c r="B139" s="60" t="s">
        <v>232</v>
      </c>
      <c r="C139" s="61"/>
      <c r="D139" s="61"/>
      <c r="E139" s="61"/>
      <c r="F139" s="61"/>
      <c r="G139" s="61"/>
      <c r="H139" s="62">
        <v>0</v>
      </c>
      <c r="I139" s="62">
        <v>50000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50000</v>
      </c>
      <c r="S139" s="54">
        <v>0</v>
      </c>
      <c r="T139" s="54">
        <v>0</v>
      </c>
      <c r="U139" s="54">
        <v>0</v>
      </c>
    </row>
    <row r="140" spans="1:21" ht="25.5" outlineLevel="2">
      <c r="A140" s="59" t="s">
        <v>233</v>
      </c>
      <c r="B140" s="60" t="s">
        <v>234</v>
      </c>
      <c r="C140" s="61"/>
      <c r="D140" s="61"/>
      <c r="E140" s="61"/>
      <c r="F140" s="61"/>
      <c r="G140" s="61"/>
      <c r="H140" s="62">
        <v>0</v>
      </c>
      <c r="I140" s="62">
        <v>1209734.94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1209734.94</v>
      </c>
      <c r="R140" s="62">
        <v>1209734.94</v>
      </c>
      <c r="S140" s="54">
        <v>0</v>
      </c>
      <c r="T140" s="54">
        <v>0</v>
      </c>
      <c r="U140" s="54">
        <v>1209734.94</v>
      </c>
    </row>
    <row r="141" spans="1:21" ht="38.25" outlineLevel="2">
      <c r="A141" s="59" t="s">
        <v>16</v>
      </c>
      <c r="B141" s="60" t="s">
        <v>235</v>
      </c>
      <c r="C141" s="61"/>
      <c r="D141" s="61"/>
      <c r="E141" s="61"/>
      <c r="F141" s="61"/>
      <c r="G141" s="61"/>
      <c r="H141" s="62">
        <v>0</v>
      </c>
      <c r="I141" s="62">
        <v>31474660.03</v>
      </c>
      <c r="J141" s="62"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62">
        <v>27543000</v>
      </c>
      <c r="R141" s="62">
        <v>31474660.03</v>
      </c>
      <c r="S141" s="54">
        <v>0</v>
      </c>
      <c r="T141" s="54">
        <v>0</v>
      </c>
      <c r="U141" s="54">
        <v>27543000</v>
      </c>
    </row>
    <row r="142" spans="1:21" ht="25.5" outlineLevel="2">
      <c r="A142" s="59" t="s">
        <v>27</v>
      </c>
      <c r="B142" s="60" t="s">
        <v>236</v>
      </c>
      <c r="C142" s="61"/>
      <c r="D142" s="61"/>
      <c r="E142" s="61"/>
      <c r="F142" s="61"/>
      <c r="G142" s="61"/>
      <c r="H142" s="62">
        <v>0</v>
      </c>
      <c r="I142" s="62">
        <v>1945</v>
      </c>
      <c r="J142" s="62">
        <v>0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  <c r="Q142" s="62">
        <v>0</v>
      </c>
      <c r="R142" s="62">
        <v>0</v>
      </c>
      <c r="S142" s="54">
        <v>0</v>
      </c>
      <c r="T142" s="54">
        <v>0</v>
      </c>
      <c r="U142" s="54">
        <v>0</v>
      </c>
    </row>
    <row r="143" spans="1:21" ht="25.5" outlineLevel="2">
      <c r="A143" s="59" t="s">
        <v>237</v>
      </c>
      <c r="B143" s="60" t="s">
        <v>238</v>
      </c>
      <c r="C143" s="61"/>
      <c r="D143" s="61"/>
      <c r="E143" s="61"/>
      <c r="F143" s="61"/>
      <c r="G143" s="61"/>
      <c r="H143" s="62">
        <v>0</v>
      </c>
      <c r="I143" s="62">
        <v>80000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  <c r="Q143" s="62">
        <v>80000</v>
      </c>
      <c r="R143" s="62">
        <v>49050</v>
      </c>
      <c r="S143" s="54">
        <v>0</v>
      </c>
      <c r="T143" s="54">
        <v>0</v>
      </c>
      <c r="U143" s="54">
        <v>0</v>
      </c>
    </row>
    <row r="144" spans="1:21" ht="25.5" outlineLevel="1">
      <c r="A144" s="55" t="s">
        <v>239</v>
      </c>
      <c r="B144" s="56" t="s">
        <v>240</v>
      </c>
      <c r="C144" s="57"/>
      <c r="D144" s="57"/>
      <c r="E144" s="57"/>
      <c r="F144" s="57"/>
      <c r="G144" s="57"/>
      <c r="H144" s="58">
        <v>0</v>
      </c>
      <c r="I144" s="58">
        <f>SUM(I145:I149)</f>
        <v>52945174.91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v>28594000</v>
      </c>
      <c r="R144" s="58">
        <f>SUM(R145:R149)</f>
        <v>44947435.97</v>
      </c>
      <c r="S144" s="54">
        <v>0</v>
      </c>
      <c r="T144" s="54">
        <v>0</v>
      </c>
      <c r="U144" s="54">
        <v>28593000</v>
      </c>
    </row>
    <row r="145" spans="1:21" ht="15" outlineLevel="2">
      <c r="A145" s="59" t="s">
        <v>12</v>
      </c>
      <c r="B145" s="60" t="s">
        <v>241</v>
      </c>
      <c r="C145" s="61"/>
      <c r="D145" s="61"/>
      <c r="E145" s="61"/>
      <c r="F145" s="61"/>
      <c r="G145" s="61"/>
      <c r="H145" s="62">
        <v>0</v>
      </c>
      <c r="I145" s="62">
        <v>280400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0</v>
      </c>
      <c r="Q145" s="62">
        <v>159000</v>
      </c>
      <c r="R145" s="62">
        <v>219000</v>
      </c>
      <c r="S145" s="54">
        <v>0</v>
      </c>
      <c r="T145" s="54">
        <v>0</v>
      </c>
      <c r="U145" s="54">
        <v>159000</v>
      </c>
    </row>
    <row r="146" spans="1:21" ht="15" outlineLevel="2">
      <c r="A146" s="59" t="s">
        <v>242</v>
      </c>
      <c r="B146" s="60" t="s">
        <v>243</v>
      </c>
      <c r="C146" s="61"/>
      <c r="D146" s="61"/>
      <c r="E146" s="61"/>
      <c r="F146" s="61"/>
      <c r="G146" s="61"/>
      <c r="H146" s="62">
        <v>0</v>
      </c>
      <c r="I146" s="62">
        <v>10000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  <c r="Q146" s="62">
        <v>10000</v>
      </c>
      <c r="R146" s="62">
        <v>9100</v>
      </c>
      <c r="S146" s="54">
        <v>0</v>
      </c>
      <c r="T146" s="54">
        <v>0</v>
      </c>
      <c r="U146" s="54">
        <v>9100</v>
      </c>
    </row>
    <row r="147" spans="1:21" ht="25.5" outlineLevel="2">
      <c r="A147" s="59" t="s">
        <v>244</v>
      </c>
      <c r="B147" s="60" t="s">
        <v>245</v>
      </c>
      <c r="C147" s="61"/>
      <c r="D147" s="61"/>
      <c r="E147" s="61"/>
      <c r="F147" s="61"/>
      <c r="G147" s="61"/>
      <c r="H147" s="62">
        <v>0</v>
      </c>
      <c r="I147" s="62">
        <v>10000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0</v>
      </c>
      <c r="Q147" s="62">
        <v>10000</v>
      </c>
      <c r="R147" s="62">
        <v>9900</v>
      </c>
      <c r="S147" s="54">
        <v>0</v>
      </c>
      <c r="T147" s="54">
        <v>0</v>
      </c>
      <c r="U147" s="54">
        <v>9900</v>
      </c>
    </row>
    <row r="148" spans="1:21" ht="38.25" outlineLevel="2">
      <c r="A148" s="59" t="s">
        <v>16</v>
      </c>
      <c r="B148" s="60" t="s">
        <v>246</v>
      </c>
      <c r="C148" s="61"/>
      <c r="D148" s="61"/>
      <c r="E148" s="61"/>
      <c r="F148" s="61"/>
      <c r="G148" s="61"/>
      <c r="H148" s="62">
        <v>0</v>
      </c>
      <c r="I148" s="62">
        <v>52406055.91</v>
      </c>
      <c r="J148" s="62">
        <v>0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  <c r="Q148" s="62">
        <v>28415000</v>
      </c>
      <c r="R148" s="62">
        <v>44623339.97</v>
      </c>
      <c r="S148" s="54">
        <v>0</v>
      </c>
      <c r="T148" s="54">
        <v>0</v>
      </c>
      <c r="U148" s="54">
        <v>28415000</v>
      </c>
    </row>
    <row r="149" spans="1:21" ht="38.25" outlineLevel="2">
      <c r="A149" s="59" t="s">
        <v>247</v>
      </c>
      <c r="B149" s="60" t="s">
        <v>248</v>
      </c>
      <c r="C149" s="61"/>
      <c r="D149" s="61"/>
      <c r="E149" s="61"/>
      <c r="F149" s="61"/>
      <c r="G149" s="61"/>
      <c r="H149" s="62">
        <v>0</v>
      </c>
      <c r="I149" s="62">
        <v>238719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  <c r="Q149" s="62">
        <v>0</v>
      </c>
      <c r="R149" s="62">
        <v>86096</v>
      </c>
      <c r="S149" s="54">
        <v>0</v>
      </c>
      <c r="T149" s="54">
        <v>0</v>
      </c>
      <c r="U149" s="54">
        <v>0</v>
      </c>
    </row>
    <row r="150" spans="1:21" ht="25.5">
      <c r="A150" s="50" t="s">
        <v>249</v>
      </c>
      <c r="B150" s="51" t="s">
        <v>250</v>
      </c>
      <c r="C150" s="52"/>
      <c r="D150" s="52"/>
      <c r="E150" s="52"/>
      <c r="F150" s="52"/>
      <c r="G150" s="52"/>
      <c r="H150" s="53">
        <v>0</v>
      </c>
      <c r="I150" s="53">
        <f>I151+I152</f>
        <v>596392.38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f>R151+R152</f>
        <v>593834.9</v>
      </c>
      <c r="S150" s="54">
        <v>0</v>
      </c>
      <c r="T150" s="54">
        <v>0</v>
      </c>
      <c r="U150" s="54">
        <v>0</v>
      </c>
    </row>
    <row r="151" spans="1:21" ht="103.5" customHeight="1" outlineLevel="2">
      <c r="A151" s="59" t="s">
        <v>251</v>
      </c>
      <c r="B151" s="60" t="s">
        <v>252</v>
      </c>
      <c r="C151" s="61"/>
      <c r="D151" s="61"/>
      <c r="E151" s="61"/>
      <c r="F151" s="61"/>
      <c r="G151" s="61"/>
      <c r="H151" s="62">
        <v>0</v>
      </c>
      <c r="I151" s="62">
        <v>1763.64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0</v>
      </c>
      <c r="Q151" s="62">
        <v>0</v>
      </c>
      <c r="R151" s="62">
        <v>484.9</v>
      </c>
      <c r="S151" s="54">
        <v>0</v>
      </c>
      <c r="T151" s="54">
        <v>0</v>
      </c>
      <c r="U151" s="54">
        <v>0</v>
      </c>
    </row>
    <row r="152" spans="1:21" ht="15" outlineLevel="2">
      <c r="A152" s="59" t="s">
        <v>253</v>
      </c>
      <c r="B152" s="60" t="s">
        <v>254</v>
      </c>
      <c r="C152" s="61"/>
      <c r="D152" s="61"/>
      <c r="E152" s="61"/>
      <c r="F152" s="61"/>
      <c r="G152" s="61"/>
      <c r="H152" s="62">
        <v>0</v>
      </c>
      <c r="I152" s="62">
        <v>594628.74</v>
      </c>
      <c r="J152" s="62">
        <v>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2">
        <v>0</v>
      </c>
      <c r="R152" s="62">
        <v>593350</v>
      </c>
      <c r="S152" s="54">
        <v>0</v>
      </c>
      <c r="T152" s="54">
        <v>0</v>
      </c>
      <c r="U152" s="54">
        <v>0</v>
      </c>
    </row>
    <row r="153" spans="1:21" ht="25.5">
      <c r="A153" s="50" t="s">
        <v>255</v>
      </c>
      <c r="B153" s="51" t="s">
        <v>256</v>
      </c>
      <c r="C153" s="52"/>
      <c r="D153" s="52"/>
      <c r="E153" s="52"/>
      <c r="F153" s="52"/>
      <c r="G153" s="52"/>
      <c r="H153" s="53">
        <v>0</v>
      </c>
      <c r="I153" s="53">
        <f>I154+I156+I158+I160+I162</f>
        <v>50130188.16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29047324</v>
      </c>
      <c r="R153" s="53">
        <f>R154+R156+R158+R160+R162</f>
        <v>42637054.559999995</v>
      </c>
      <c r="S153" s="54">
        <v>0</v>
      </c>
      <c r="T153" s="54">
        <v>0</v>
      </c>
      <c r="U153" s="54">
        <v>28174387.8</v>
      </c>
    </row>
    <row r="154" spans="1:21" ht="25.5" outlineLevel="1">
      <c r="A154" s="55" t="s">
        <v>257</v>
      </c>
      <c r="B154" s="56" t="s">
        <v>258</v>
      </c>
      <c r="C154" s="57"/>
      <c r="D154" s="57"/>
      <c r="E154" s="57"/>
      <c r="F154" s="57"/>
      <c r="G154" s="57"/>
      <c r="H154" s="58">
        <v>0</v>
      </c>
      <c r="I154" s="58">
        <f>I155</f>
        <v>40000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f>R155</f>
        <v>0</v>
      </c>
      <c r="S154" s="54">
        <v>0</v>
      </c>
      <c r="T154" s="54">
        <v>0</v>
      </c>
      <c r="U154" s="54">
        <v>0</v>
      </c>
    </row>
    <row r="155" spans="1:21" ht="38.25" outlineLevel="2">
      <c r="A155" s="59" t="s">
        <v>259</v>
      </c>
      <c r="B155" s="60" t="s">
        <v>260</v>
      </c>
      <c r="C155" s="61"/>
      <c r="D155" s="61"/>
      <c r="E155" s="61"/>
      <c r="F155" s="61"/>
      <c r="G155" s="61"/>
      <c r="H155" s="62">
        <v>0</v>
      </c>
      <c r="I155" s="62">
        <v>40000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  <c r="Q155" s="62">
        <v>0</v>
      </c>
      <c r="R155" s="62">
        <v>0</v>
      </c>
      <c r="S155" s="54">
        <v>0</v>
      </c>
      <c r="T155" s="54">
        <v>0</v>
      </c>
      <c r="U155" s="54">
        <v>0</v>
      </c>
    </row>
    <row r="156" spans="1:21" ht="15" outlineLevel="1">
      <c r="A156" s="55" t="s">
        <v>261</v>
      </c>
      <c r="B156" s="56" t="s">
        <v>262</v>
      </c>
      <c r="C156" s="57"/>
      <c r="D156" s="57"/>
      <c r="E156" s="57"/>
      <c r="F156" s="57"/>
      <c r="G156" s="57"/>
      <c r="H156" s="58">
        <v>0</v>
      </c>
      <c r="I156" s="58">
        <f>I157</f>
        <v>3418700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v>2137800</v>
      </c>
      <c r="R156" s="58">
        <f>R157</f>
        <v>2208634.15</v>
      </c>
      <c r="S156" s="54">
        <v>0</v>
      </c>
      <c r="T156" s="54">
        <v>0</v>
      </c>
      <c r="U156" s="54">
        <v>2084871.93</v>
      </c>
    </row>
    <row r="157" spans="1:21" ht="39.75" customHeight="1" outlineLevel="2">
      <c r="A157" s="59" t="s">
        <v>263</v>
      </c>
      <c r="B157" s="60" t="s">
        <v>264</v>
      </c>
      <c r="C157" s="61"/>
      <c r="D157" s="61"/>
      <c r="E157" s="61"/>
      <c r="F157" s="61"/>
      <c r="G157" s="61"/>
      <c r="H157" s="62">
        <v>0</v>
      </c>
      <c r="I157" s="62">
        <v>3418700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  <c r="Q157" s="62">
        <v>2137800</v>
      </c>
      <c r="R157" s="62">
        <v>2208634.15</v>
      </c>
      <c r="S157" s="54">
        <v>0</v>
      </c>
      <c r="T157" s="54">
        <v>0</v>
      </c>
      <c r="U157" s="54">
        <v>2084871.93</v>
      </c>
    </row>
    <row r="158" spans="1:21" ht="25.5" outlineLevel="1">
      <c r="A158" s="55" t="s">
        <v>265</v>
      </c>
      <c r="B158" s="56" t="s">
        <v>266</v>
      </c>
      <c r="C158" s="57"/>
      <c r="D158" s="57"/>
      <c r="E158" s="57"/>
      <c r="F158" s="57"/>
      <c r="G158" s="57"/>
      <c r="H158" s="58">
        <v>0</v>
      </c>
      <c r="I158" s="58">
        <f>I159</f>
        <v>50000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58">
        <f>R159</f>
        <v>0</v>
      </c>
      <c r="S158" s="54">
        <v>0</v>
      </c>
      <c r="T158" s="54">
        <v>0</v>
      </c>
      <c r="U158" s="54">
        <v>0</v>
      </c>
    </row>
    <row r="159" spans="1:21" ht="51" outlineLevel="2">
      <c r="A159" s="59" t="s">
        <v>267</v>
      </c>
      <c r="B159" s="60" t="s">
        <v>268</v>
      </c>
      <c r="C159" s="61"/>
      <c r="D159" s="61"/>
      <c r="E159" s="61"/>
      <c r="F159" s="61"/>
      <c r="G159" s="61"/>
      <c r="H159" s="62">
        <v>0</v>
      </c>
      <c r="I159" s="62">
        <v>50000</v>
      </c>
      <c r="J159" s="62">
        <v>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62">
        <v>0</v>
      </c>
      <c r="S159" s="54">
        <v>0</v>
      </c>
      <c r="T159" s="54">
        <v>0</v>
      </c>
      <c r="U159" s="54">
        <v>0</v>
      </c>
    </row>
    <row r="160" spans="1:21" ht="25.5" outlineLevel="1">
      <c r="A160" s="55" t="s">
        <v>269</v>
      </c>
      <c r="B160" s="56" t="s">
        <v>270</v>
      </c>
      <c r="C160" s="57"/>
      <c r="D160" s="57"/>
      <c r="E160" s="57"/>
      <c r="F160" s="57"/>
      <c r="G160" s="57"/>
      <c r="H160" s="58">
        <v>0</v>
      </c>
      <c r="I160" s="58">
        <v>100000</v>
      </c>
      <c r="J160" s="58">
        <v>0</v>
      </c>
      <c r="K160" s="58">
        <v>0</v>
      </c>
      <c r="L160" s="58">
        <v>0</v>
      </c>
      <c r="M160" s="58">
        <v>0</v>
      </c>
      <c r="N160" s="58">
        <v>0</v>
      </c>
      <c r="O160" s="58">
        <v>0</v>
      </c>
      <c r="P160" s="58">
        <v>0</v>
      </c>
      <c r="Q160" s="58">
        <v>14450</v>
      </c>
      <c r="R160" s="58">
        <v>14450</v>
      </c>
      <c r="S160" s="54">
        <v>0</v>
      </c>
      <c r="T160" s="54">
        <v>0</v>
      </c>
      <c r="U160" s="54">
        <v>14450</v>
      </c>
    </row>
    <row r="161" spans="1:21" ht="51" outlineLevel="2">
      <c r="A161" s="59" t="s">
        <v>271</v>
      </c>
      <c r="B161" s="60" t="s">
        <v>272</v>
      </c>
      <c r="C161" s="61"/>
      <c r="D161" s="61"/>
      <c r="E161" s="61"/>
      <c r="F161" s="61"/>
      <c r="G161" s="61"/>
      <c r="H161" s="62">
        <v>0</v>
      </c>
      <c r="I161" s="62">
        <v>100000</v>
      </c>
      <c r="J161" s="62">
        <v>0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62">
        <v>0</v>
      </c>
      <c r="Q161" s="62">
        <v>14450</v>
      </c>
      <c r="R161" s="62">
        <v>14450</v>
      </c>
      <c r="S161" s="54">
        <v>0</v>
      </c>
      <c r="T161" s="54">
        <v>0</v>
      </c>
      <c r="U161" s="54">
        <v>14450</v>
      </c>
    </row>
    <row r="162" spans="1:21" ht="25.5" outlineLevel="1">
      <c r="A162" s="55" t="s">
        <v>273</v>
      </c>
      <c r="B162" s="56" t="s">
        <v>274</v>
      </c>
      <c r="C162" s="57"/>
      <c r="D162" s="57"/>
      <c r="E162" s="57"/>
      <c r="F162" s="57"/>
      <c r="G162" s="57"/>
      <c r="H162" s="58">
        <v>0</v>
      </c>
      <c r="I162" s="58">
        <f>SUM(I163:I172)</f>
        <v>46521488.16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26895074</v>
      </c>
      <c r="R162" s="58">
        <f>SUM(R163:R172)</f>
        <v>40413970.41</v>
      </c>
      <c r="S162" s="54">
        <v>0</v>
      </c>
      <c r="T162" s="54">
        <v>0</v>
      </c>
      <c r="U162" s="54">
        <v>26075065.87</v>
      </c>
    </row>
    <row r="163" spans="1:21" ht="15" outlineLevel="2">
      <c r="A163" s="59" t="s">
        <v>275</v>
      </c>
      <c r="B163" s="60" t="s">
        <v>276</v>
      </c>
      <c r="C163" s="61"/>
      <c r="D163" s="61"/>
      <c r="E163" s="61"/>
      <c r="F163" s="61"/>
      <c r="G163" s="61"/>
      <c r="H163" s="62">
        <v>0</v>
      </c>
      <c r="I163" s="62">
        <v>38424343.04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  <c r="Q163" s="62">
        <v>23760142.5</v>
      </c>
      <c r="R163" s="62">
        <v>35238414.39</v>
      </c>
      <c r="S163" s="54">
        <v>0</v>
      </c>
      <c r="T163" s="54">
        <v>0</v>
      </c>
      <c r="U163" s="54">
        <v>23026883.21</v>
      </c>
    </row>
    <row r="164" spans="1:21" ht="15" outlineLevel="2">
      <c r="A164" s="59" t="s">
        <v>12</v>
      </c>
      <c r="B164" s="60" t="s">
        <v>277</v>
      </c>
      <c r="C164" s="61"/>
      <c r="D164" s="61"/>
      <c r="E164" s="61"/>
      <c r="F164" s="61"/>
      <c r="G164" s="61"/>
      <c r="H164" s="62">
        <v>0</v>
      </c>
      <c r="I164" s="62">
        <v>127700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  <c r="Q164" s="62">
        <v>67000</v>
      </c>
      <c r="R164" s="62">
        <v>95915</v>
      </c>
      <c r="S164" s="54">
        <v>0</v>
      </c>
      <c r="T164" s="54">
        <v>0</v>
      </c>
      <c r="U164" s="54">
        <v>63915</v>
      </c>
    </row>
    <row r="165" spans="1:21" ht="15" outlineLevel="2">
      <c r="A165" s="59" t="s">
        <v>278</v>
      </c>
      <c r="B165" s="60" t="s">
        <v>279</v>
      </c>
      <c r="C165" s="61"/>
      <c r="D165" s="61"/>
      <c r="E165" s="61"/>
      <c r="F165" s="61"/>
      <c r="G165" s="61"/>
      <c r="H165" s="62">
        <v>0</v>
      </c>
      <c r="I165" s="62">
        <v>3136000</v>
      </c>
      <c r="J165" s="62">
        <v>0</v>
      </c>
      <c r="K165" s="62">
        <v>0</v>
      </c>
      <c r="L165" s="62">
        <v>0</v>
      </c>
      <c r="M165" s="62">
        <v>0</v>
      </c>
      <c r="N165" s="62">
        <v>0</v>
      </c>
      <c r="O165" s="62">
        <v>0</v>
      </c>
      <c r="P165" s="62">
        <v>0</v>
      </c>
      <c r="Q165" s="62">
        <v>1329000</v>
      </c>
      <c r="R165" s="62">
        <v>2626458.62</v>
      </c>
      <c r="S165" s="54">
        <v>0</v>
      </c>
      <c r="T165" s="54">
        <v>0</v>
      </c>
      <c r="U165" s="54">
        <v>1291703.8</v>
      </c>
    </row>
    <row r="166" spans="1:21" ht="25.5" outlineLevel="2">
      <c r="A166" s="59" t="s">
        <v>280</v>
      </c>
      <c r="B166" s="60" t="s">
        <v>281</v>
      </c>
      <c r="C166" s="61"/>
      <c r="D166" s="61"/>
      <c r="E166" s="61"/>
      <c r="F166" s="61"/>
      <c r="G166" s="61"/>
      <c r="H166" s="62">
        <v>0</v>
      </c>
      <c r="I166" s="62">
        <v>20000</v>
      </c>
      <c r="J166" s="62">
        <v>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0</v>
      </c>
      <c r="Q166" s="62">
        <v>14700</v>
      </c>
      <c r="R166" s="62">
        <v>16120</v>
      </c>
      <c r="S166" s="54">
        <v>0</v>
      </c>
      <c r="T166" s="54">
        <v>0</v>
      </c>
      <c r="U166" s="54">
        <v>14700</v>
      </c>
    </row>
    <row r="167" spans="1:21" ht="51" outlineLevel="2">
      <c r="A167" s="59" t="s">
        <v>282</v>
      </c>
      <c r="B167" s="60" t="s">
        <v>283</v>
      </c>
      <c r="C167" s="61"/>
      <c r="D167" s="61"/>
      <c r="E167" s="61"/>
      <c r="F167" s="61"/>
      <c r="G167" s="61"/>
      <c r="H167" s="62">
        <v>0</v>
      </c>
      <c r="I167" s="62">
        <v>250000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  <c r="Q167" s="62">
        <v>102200</v>
      </c>
      <c r="R167" s="62">
        <v>172314.47</v>
      </c>
      <c r="S167" s="54">
        <v>0</v>
      </c>
      <c r="T167" s="54">
        <v>0</v>
      </c>
      <c r="U167" s="54">
        <v>85833.16</v>
      </c>
    </row>
    <row r="168" spans="1:21" ht="15" outlineLevel="2">
      <c r="A168" s="59" t="s">
        <v>284</v>
      </c>
      <c r="B168" s="60" t="s">
        <v>285</v>
      </c>
      <c r="C168" s="61"/>
      <c r="D168" s="61"/>
      <c r="E168" s="61"/>
      <c r="F168" s="61"/>
      <c r="G168" s="61"/>
      <c r="H168" s="62">
        <v>0</v>
      </c>
      <c r="I168" s="62">
        <v>308000</v>
      </c>
      <c r="J168" s="62">
        <v>0</v>
      </c>
      <c r="K168" s="62">
        <v>0</v>
      </c>
      <c r="L168" s="62">
        <v>0</v>
      </c>
      <c r="M168" s="62">
        <v>0</v>
      </c>
      <c r="N168" s="62">
        <v>0</v>
      </c>
      <c r="O168" s="62">
        <v>0</v>
      </c>
      <c r="P168" s="62">
        <v>0</v>
      </c>
      <c r="Q168" s="62">
        <v>297677.5</v>
      </c>
      <c r="R168" s="62">
        <v>297677.5</v>
      </c>
      <c r="S168" s="54">
        <v>0</v>
      </c>
      <c r="T168" s="54">
        <v>0</v>
      </c>
      <c r="U168" s="54">
        <v>297677.5</v>
      </c>
    </row>
    <row r="169" spans="1:21" ht="51" outlineLevel="2">
      <c r="A169" s="59" t="s">
        <v>286</v>
      </c>
      <c r="B169" s="60" t="s">
        <v>287</v>
      </c>
      <c r="C169" s="61"/>
      <c r="D169" s="61"/>
      <c r="E169" s="61"/>
      <c r="F169" s="61"/>
      <c r="G169" s="61"/>
      <c r="H169" s="62">
        <v>0</v>
      </c>
      <c r="I169" s="62">
        <v>3715445.12</v>
      </c>
      <c r="J169" s="62">
        <v>0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2">
        <v>0</v>
      </c>
      <c r="Q169" s="62">
        <v>1242554</v>
      </c>
      <c r="R169" s="62">
        <v>1871604.7</v>
      </c>
      <c r="S169" s="54">
        <v>0</v>
      </c>
      <c r="T169" s="54">
        <v>0</v>
      </c>
      <c r="U169" s="54">
        <v>1242553.2</v>
      </c>
    </row>
    <row r="170" spans="1:21" ht="51" outlineLevel="2">
      <c r="A170" s="59" t="s">
        <v>288</v>
      </c>
      <c r="B170" s="60" t="s">
        <v>289</v>
      </c>
      <c r="C170" s="61"/>
      <c r="D170" s="61"/>
      <c r="E170" s="61"/>
      <c r="F170" s="61"/>
      <c r="G170" s="61"/>
      <c r="H170" s="62">
        <v>0</v>
      </c>
      <c r="I170" s="62">
        <v>35000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0</v>
      </c>
      <c r="Q170" s="62">
        <v>30000</v>
      </c>
      <c r="R170" s="62">
        <v>0</v>
      </c>
      <c r="S170" s="54">
        <v>0</v>
      </c>
      <c r="T170" s="54">
        <v>0</v>
      </c>
      <c r="U170" s="54">
        <v>0</v>
      </c>
    </row>
    <row r="171" spans="1:21" ht="63.75" outlineLevel="2">
      <c r="A171" s="59" t="s">
        <v>290</v>
      </c>
      <c r="B171" s="60" t="s">
        <v>291</v>
      </c>
      <c r="C171" s="61"/>
      <c r="D171" s="61"/>
      <c r="E171" s="61"/>
      <c r="F171" s="61"/>
      <c r="G171" s="61"/>
      <c r="H171" s="62">
        <v>0</v>
      </c>
      <c r="I171" s="62">
        <v>450000</v>
      </c>
      <c r="J171" s="62">
        <v>0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2">
        <v>0</v>
      </c>
      <c r="Q171" s="62">
        <v>0</v>
      </c>
      <c r="R171" s="62">
        <v>43665.73</v>
      </c>
      <c r="S171" s="54">
        <v>0</v>
      </c>
      <c r="T171" s="54">
        <v>0</v>
      </c>
      <c r="U171" s="54">
        <v>0</v>
      </c>
    </row>
    <row r="172" spans="1:21" ht="38.25" outlineLevel="2">
      <c r="A172" s="59" t="s">
        <v>292</v>
      </c>
      <c r="B172" s="60" t="s">
        <v>293</v>
      </c>
      <c r="C172" s="61"/>
      <c r="D172" s="61"/>
      <c r="E172" s="61"/>
      <c r="F172" s="61"/>
      <c r="G172" s="61"/>
      <c r="H172" s="62">
        <v>0</v>
      </c>
      <c r="I172" s="62">
        <v>55000</v>
      </c>
      <c r="J172" s="62">
        <v>0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  <c r="Q172" s="62">
        <v>51800</v>
      </c>
      <c r="R172" s="62">
        <v>51800</v>
      </c>
      <c r="S172" s="54">
        <v>0</v>
      </c>
      <c r="T172" s="54">
        <v>0</v>
      </c>
      <c r="U172" s="54">
        <v>51800</v>
      </c>
    </row>
    <row r="173" spans="1:21" ht="38.25">
      <c r="A173" s="50" t="s">
        <v>294</v>
      </c>
      <c r="B173" s="51" t="s">
        <v>295</v>
      </c>
      <c r="C173" s="52"/>
      <c r="D173" s="52"/>
      <c r="E173" s="52"/>
      <c r="F173" s="52"/>
      <c r="G173" s="52"/>
      <c r="H173" s="53">
        <v>0</v>
      </c>
      <c r="I173" s="53">
        <f>I174+I178</f>
        <v>26140761.939999998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8640500</v>
      </c>
      <c r="R173" s="53">
        <f>R174+R178</f>
        <v>13779494.63</v>
      </c>
      <c r="S173" s="54">
        <v>0</v>
      </c>
      <c r="T173" s="54">
        <v>0</v>
      </c>
      <c r="U173" s="54">
        <v>8589146.95</v>
      </c>
    </row>
    <row r="174" spans="1:21" ht="25.5" outlineLevel="1">
      <c r="A174" s="55" t="s">
        <v>296</v>
      </c>
      <c r="B174" s="56" t="s">
        <v>297</v>
      </c>
      <c r="C174" s="57"/>
      <c r="D174" s="57"/>
      <c r="E174" s="57"/>
      <c r="F174" s="57"/>
      <c r="G174" s="57"/>
      <c r="H174" s="58">
        <v>0</v>
      </c>
      <c r="I174" s="58">
        <f>SUM(I175:I177)</f>
        <v>25990761.939999998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  <c r="P174" s="58">
        <v>0</v>
      </c>
      <c r="Q174" s="58">
        <v>8640500</v>
      </c>
      <c r="R174" s="58">
        <f>SUM(R175:R177)</f>
        <v>13637102.63</v>
      </c>
      <c r="S174" s="54">
        <v>0</v>
      </c>
      <c r="T174" s="54">
        <v>0</v>
      </c>
      <c r="U174" s="54">
        <v>8589146.95</v>
      </c>
    </row>
    <row r="175" spans="1:21" s="65" customFormat="1" ht="25.5" outlineLevel="1">
      <c r="A175" s="59" t="s">
        <v>298</v>
      </c>
      <c r="B175" s="60" t="s">
        <v>299</v>
      </c>
      <c r="C175" s="61"/>
      <c r="D175" s="61"/>
      <c r="E175" s="61"/>
      <c r="F175" s="61"/>
      <c r="G175" s="61"/>
      <c r="H175" s="62"/>
      <c r="I175" s="62">
        <v>2492200</v>
      </c>
      <c r="J175" s="62"/>
      <c r="K175" s="62"/>
      <c r="L175" s="62"/>
      <c r="M175" s="62"/>
      <c r="N175" s="62"/>
      <c r="O175" s="62"/>
      <c r="P175" s="62"/>
      <c r="Q175" s="62"/>
      <c r="R175" s="62">
        <v>641631.19</v>
      </c>
      <c r="S175" s="64"/>
      <c r="T175" s="64"/>
      <c r="U175" s="64"/>
    </row>
    <row r="176" spans="1:21" ht="15" outlineLevel="2">
      <c r="A176" s="59" t="s">
        <v>300</v>
      </c>
      <c r="B176" s="60" t="s">
        <v>301</v>
      </c>
      <c r="C176" s="61"/>
      <c r="D176" s="61"/>
      <c r="E176" s="61"/>
      <c r="F176" s="61"/>
      <c r="G176" s="61"/>
      <c r="H176" s="62">
        <v>0</v>
      </c>
      <c r="I176" s="62">
        <v>11121500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v>4097000</v>
      </c>
      <c r="R176" s="62">
        <v>5874081.95</v>
      </c>
      <c r="S176" s="54">
        <v>0</v>
      </c>
      <c r="T176" s="54">
        <v>0</v>
      </c>
      <c r="U176" s="54">
        <v>4089107.8</v>
      </c>
    </row>
    <row r="177" spans="1:21" ht="25.5" outlineLevel="2">
      <c r="A177" s="59" t="s">
        <v>302</v>
      </c>
      <c r="B177" s="60" t="s">
        <v>303</v>
      </c>
      <c r="C177" s="61"/>
      <c r="D177" s="61"/>
      <c r="E177" s="61"/>
      <c r="F177" s="61"/>
      <c r="G177" s="61"/>
      <c r="H177" s="62">
        <v>0</v>
      </c>
      <c r="I177" s="62">
        <v>12377061.94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0</v>
      </c>
      <c r="Q177" s="62">
        <v>4543500</v>
      </c>
      <c r="R177" s="62">
        <v>7121389.49</v>
      </c>
      <c r="S177" s="54">
        <v>0</v>
      </c>
      <c r="T177" s="54">
        <v>0</v>
      </c>
      <c r="U177" s="54">
        <v>4500039.15</v>
      </c>
    </row>
    <row r="178" spans="1:21" ht="25.5" outlineLevel="1">
      <c r="A178" s="55" t="s">
        <v>304</v>
      </c>
      <c r="B178" s="56" t="s">
        <v>305</v>
      </c>
      <c r="C178" s="57"/>
      <c r="D178" s="57"/>
      <c r="E178" s="57"/>
      <c r="F178" s="57"/>
      <c r="G178" s="57"/>
      <c r="H178" s="58">
        <v>0</v>
      </c>
      <c r="I178" s="58">
        <f>I179</f>
        <v>150000</v>
      </c>
      <c r="J178" s="58">
        <v>0</v>
      </c>
      <c r="K178" s="58">
        <v>0</v>
      </c>
      <c r="L178" s="58">
        <v>0</v>
      </c>
      <c r="M178" s="58">
        <v>0</v>
      </c>
      <c r="N178" s="58">
        <v>0</v>
      </c>
      <c r="O178" s="58">
        <v>0</v>
      </c>
      <c r="P178" s="58">
        <v>0</v>
      </c>
      <c r="Q178" s="58">
        <v>0</v>
      </c>
      <c r="R178" s="58">
        <f>R179</f>
        <v>142392</v>
      </c>
      <c r="S178" s="54">
        <v>0</v>
      </c>
      <c r="T178" s="54">
        <v>0</v>
      </c>
      <c r="U178" s="54">
        <v>0</v>
      </c>
    </row>
    <row r="179" spans="1:21" ht="38.25" outlineLevel="2">
      <c r="A179" s="59" t="s">
        <v>306</v>
      </c>
      <c r="B179" s="60" t="s">
        <v>307</v>
      </c>
      <c r="C179" s="61"/>
      <c r="D179" s="61"/>
      <c r="E179" s="61"/>
      <c r="F179" s="61"/>
      <c r="G179" s="61"/>
      <c r="H179" s="62">
        <v>0</v>
      </c>
      <c r="I179" s="62">
        <v>150000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v>142392</v>
      </c>
      <c r="S179" s="54">
        <v>0</v>
      </c>
      <c r="T179" s="54">
        <v>0</v>
      </c>
      <c r="U179" s="54">
        <v>0</v>
      </c>
    </row>
    <row r="180" spans="1:21" ht="25.5">
      <c r="A180" s="50" t="s">
        <v>308</v>
      </c>
      <c r="B180" s="51" t="s">
        <v>309</v>
      </c>
      <c r="C180" s="52"/>
      <c r="D180" s="52"/>
      <c r="E180" s="52"/>
      <c r="F180" s="52"/>
      <c r="G180" s="52"/>
      <c r="H180" s="53">
        <v>0</v>
      </c>
      <c r="I180" s="53">
        <f>I181+I186+I191</f>
        <v>5816000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1813238.76</v>
      </c>
      <c r="R180" s="53">
        <f>R181+R186+R191</f>
        <v>1888174.5100000002</v>
      </c>
      <c r="S180" s="54">
        <v>0</v>
      </c>
      <c r="T180" s="54">
        <v>0</v>
      </c>
      <c r="U180" s="54">
        <v>1498197.5</v>
      </c>
    </row>
    <row r="181" spans="1:21" ht="15" outlineLevel="1">
      <c r="A181" s="55" t="s">
        <v>310</v>
      </c>
      <c r="B181" s="56" t="s">
        <v>311</v>
      </c>
      <c r="C181" s="57"/>
      <c r="D181" s="57"/>
      <c r="E181" s="57"/>
      <c r="F181" s="57"/>
      <c r="G181" s="57"/>
      <c r="H181" s="58">
        <v>0</v>
      </c>
      <c r="I181" s="58">
        <f>SUM(I182:I185)</f>
        <v>4460000</v>
      </c>
      <c r="J181" s="58">
        <v>0</v>
      </c>
      <c r="K181" s="58">
        <v>0</v>
      </c>
      <c r="L181" s="58">
        <v>0</v>
      </c>
      <c r="M181" s="58">
        <v>0</v>
      </c>
      <c r="N181" s="58">
        <v>0</v>
      </c>
      <c r="O181" s="58">
        <v>0</v>
      </c>
      <c r="P181" s="58">
        <v>0</v>
      </c>
      <c r="Q181" s="58">
        <v>1712907.26</v>
      </c>
      <c r="R181" s="58">
        <f>SUM(R182:R185)</f>
        <v>1713573.9200000002</v>
      </c>
      <c r="S181" s="54">
        <v>0</v>
      </c>
      <c r="T181" s="54">
        <v>0</v>
      </c>
      <c r="U181" s="54">
        <v>1414720.98</v>
      </c>
    </row>
    <row r="182" spans="1:21" ht="25.5" outlineLevel="2">
      <c r="A182" s="59" t="s">
        <v>312</v>
      </c>
      <c r="B182" s="60" t="s">
        <v>313</v>
      </c>
      <c r="C182" s="61"/>
      <c r="D182" s="61"/>
      <c r="E182" s="61"/>
      <c r="F182" s="61"/>
      <c r="G182" s="61"/>
      <c r="H182" s="62">
        <v>0</v>
      </c>
      <c r="I182" s="62">
        <v>150000</v>
      </c>
      <c r="J182" s="62">
        <v>0</v>
      </c>
      <c r="K182" s="62">
        <v>0</v>
      </c>
      <c r="L182" s="62">
        <v>0</v>
      </c>
      <c r="M182" s="62">
        <v>0</v>
      </c>
      <c r="N182" s="62">
        <v>0</v>
      </c>
      <c r="O182" s="62">
        <v>0</v>
      </c>
      <c r="P182" s="62">
        <v>0</v>
      </c>
      <c r="Q182" s="62">
        <v>0</v>
      </c>
      <c r="R182" s="62">
        <v>26097.82</v>
      </c>
      <c r="S182" s="54">
        <v>0</v>
      </c>
      <c r="T182" s="54">
        <v>0</v>
      </c>
      <c r="U182" s="54">
        <v>0</v>
      </c>
    </row>
    <row r="183" spans="1:21" ht="25.5" outlineLevel="2">
      <c r="A183" s="59" t="s">
        <v>314</v>
      </c>
      <c r="B183" s="60" t="s">
        <v>315</v>
      </c>
      <c r="C183" s="61"/>
      <c r="D183" s="61"/>
      <c r="E183" s="61"/>
      <c r="F183" s="61"/>
      <c r="G183" s="61"/>
      <c r="H183" s="62">
        <v>0</v>
      </c>
      <c r="I183" s="62">
        <v>200000</v>
      </c>
      <c r="J183" s="62">
        <v>0</v>
      </c>
      <c r="K183" s="62">
        <v>0</v>
      </c>
      <c r="L183" s="62">
        <v>0</v>
      </c>
      <c r="M183" s="62">
        <v>0</v>
      </c>
      <c r="N183" s="62">
        <v>0</v>
      </c>
      <c r="O183" s="62">
        <v>0</v>
      </c>
      <c r="P183" s="62">
        <v>0</v>
      </c>
      <c r="Q183" s="62">
        <v>32000</v>
      </c>
      <c r="R183" s="62">
        <v>31149.26</v>
      </c>
      <c r="S183" s="54">
        <v>0</v>
      </c>
      <c r="T183" s="54">
        <v>0</v>
      </c>
      <c r="U183" s="54">
        <v>30516.06</v>
      </c>
    </row>
    <row r="184" spans="1:21" ht="15" outlineLevel="2">
      <c r="A184" s="59" t="s">
        <v>316</v>
      </c>
      <c r="B184" s="60" t="s">
        <v>317</v>
      </c>
      <c r="C184" s="61"/>
      <c r="D184" s="61"/>
      <c r="E184" s="61"/>
      <c r="F184" s="61"/>
      <c r="G184" s="61"/>
      <c r="H184" s="62">
        <v>0</v>
      </c>
      <c r="I184" s="62">
        <v>3940000</v>
      </c>
      <c r="J184" s="62">
        <v>0</v>
      </c>
      <c r="K184" s="62">
        <v>0</v>
      </c>
      <c r="L184" s="62">
        <v>0</v>
      </c>
      <c r="M184" s="62">
        <v>0</v>
      </c>
      <c r="N184" s="62">
        <v>0</v>
      </c>
      <c r="O184" s="62">
        <v>0</v>
      </c>
      <c r="P184" s="62">
        <v>0</v>
      </c>
      <c r="Q184" s="62">
        <v>1680907.26</v>
      </c>
      <c r="R184" s="62">
        <v>1656326.84</v>
      </c>
      <c r="S184" s="54">
        <v>0</v>
      </c>
      <c r="T184" s="54">
        <v>0</v>
      </c>
      <c r="U184" s="54">
        <v>1384204.92</v>
      </c>
    </row>
    <row r="185" spans="1:21" ht="38.25" outlineLevel="2">
      <c r="A185" s="59" t="s">
        <v>318</v>
      </c>
      <c r="B185" s="60" t="s">
        <v>319</v>
      </c>
      <c r="C185" s="61"/>
      <c r="D185" s="61"/>
      <c r="E185" s="61"/>
      <c r="F185" s="61"/>
      <c r="G185" s="61"/>
      <c r="H185" s="62">
        <v>0</v>
      </c>
      <c r="I185" s="62">
        <v>170000</v>
      </c>
      <c r="J185" s="62">
        <v>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0</v>
      </c>
      <c r="Q185" s="62">
        <v>0</v>
      </c>
      <c r="R185" s="62">
        <v>0</v>
      </c>
      <c r="S185" s="54">
        <v>0</v>
      </c>
      <c r="T185" s="54">
        <v>0</v>
      </c>
      <c r="U185" s="54">
        <v>0</v>
      </c>
    </row>
    <row r="186" spans="1:21" ht="15" outlineLevel="1">
      <c r="A186" s="55" t="s">
        <v>320</v>
      </c>
      <c r="B186" s="56" t="s">
        <v>321</v>
      </c>
      <c r="C186" s="57"/>
      <c r="D186" s="57"/>
      <c r="E186" s="57"/>
      <c r="F186" s="57"/>
      <c r="G186" s="57"/>
      <c r="H186" s="58">
        <v>0</v>
      </c>
      <c r="I186" s="58">
        <f>SUM(I187:I190)</f>
        <v>1320000</v>
      </c>
      <c r="J186" s="58">
        <v>0</v>
      </c>
      <c r="K186" s="58">
        <v>0</v>
      </c>
      <c r="L186" s="58">
        <v>0</v>
      </c>
      <c r="M186" s="58">
        <v>0</v>
      </c>
      <c r="N186" s="58">
        <v>0</v>
      </c>
      <c r="O186" s="58">
        <v>0</v>
      </c>
      <c r="P186" s="58">
        <v>0</v>
      </c>
      <c r="Q186" s="58">
        <v>89331.5</v>
      </c>
      <c r="R186" s="58">
        <f>SUM(R187:R190)</f>
        <v>167150.59</v>
      </c>
      <c r="S186" s="54">
        <v>0</v>
      </c>
      <c r="T186" s="54">
        <v>0</v>
      </c>
      <c r="U186" s="54">
        <v>83026.52</v>
      </c>
    </row>
    <row r="187" spans="1:21" ht="76.5" outlineLevel="2">
      <c r="A187" s="59" t="s">
        <v>322</v>
      </c>
      <c r="B187" s="60" t="s">
        <v>323</v>
      </c>
      <c r="C187" s="61"/>
      <c r="D187" s="61"/>
      <c r="E187" s="61"/>
      <c r="F187" s="61"/>
      <c r="G187" s="61"/>
      <c r="H187" s="62">
        <v>0</v>
      </c>
      <c r="I187" s="62">
        <v>170000</v>
      </c>
      <c r="J187" s="62">
        <v>0</v>
      </c>
      <c r="K187" s="62">
        <v>0</v>
      </c>
      <c r="L187" s="62">
        <v>0</v>
      </c>
      <c r="M187" s="62">
        <v>0</v>
      </c>
      <c r="N187" s="62">
        <v>0</v>
      </c>
      <c r="O187" s="62">
        <v>0</v>
      </c>
      <c r="P187" s="62">
        <v>0</v>
      </c>
      <c r="Q187" s="62">
        <v>40000</v>
      </c>
      <c r="R187" s="62">
        <v>39204.02</v>
      </c>
      <c r="S187" s="54">
        <v>0</v>
      </c>
      <c r="T187" s="54">
        <v>0</v>
      </c>
      <c r="U187" s="54">
        <v>33695.02</v>
      </c>
    </row>
    <row r="188" spans="1:21" ht="25.5" outlineLevel="2">
      <c r="A188" s="59" t="s">
        <v>324</v>
      </c>
      <c r="B188" s="60" t="s">
        <v>325</v>
      </c>
      <c r="C188" s="61"/>
      <c r="D188" s="61"/>
      <c r="E188" s="61"/>
      <c r="F188" s="61"/>
      <c r="G188" s="61"/>
      <c r="H188" s="62">
        <v>0</v>
      </c>
      <c r="I188" s="62">
        <v>900000</v>
      </c>
      <c r="J188" s="62">
        <v>0</v>
      </c>
      <c r="K188" s="62">
        <v>0</v>
      </c>
      <c r="L188" s="62">
        <v>0</v>
      </c>
      <c r="M188" s="62">
        <v>0</v>
      </c>
      <c r="N188" s="62">
        <v>0</v>
      </c>
      <c r="O188" s="62">
        <v>0</v>
      </c>
      <c r="P188" s="62">
        <v>0</v>
      </c>
      <c r="Q188" s="62">
        <v>0</v>
      </c>
      <c r="R188" s="62">
        <v>30000</v>
      </c>
      <c r="S188" s="54">
        <v>0</v>
      </c>
      <c r="T188" s="54">
        <v>0</v>
      </c>
      <c r="U188" s="54">
        <v>0</v>
      </c>
    </row>
    <row r="189" spans="1:21" ht="51" outlineLevel="2">
      <c r="A189" s="59" t="s">
        <v>326</v>
      </c>
      <c r="B189" s="60" t="s">
        <v>327</v>
      </c>
      <c r="C189" s="61"/>
      <c r="D189" s="61"/>
      <c r="E189" s="61"/>
      <c r="F189" s="61"/>
      <c r="G189" s="61"/>
      <c r="H189" s="62">
        <v>0</v>
      </c>
      <c r="I189" s="62">
        <v>50000</v>
      </c>
      <c r="J189" s="62">
        <v>0</v>
      </c>
      <c r="K189" s="62">
        <v>0</v>
      </c>
      <c r="L189" s="62">
        <v>0</v>
      </c>
      <c r="M189" s="62">
        <v>0</v>
      </c>
      <c r="N189" s="62">
        <v>0</v>
      </c>
      <c r="O189" s="62">
        <v>0</v>
      </c>
      <c r="P189" s="62">
        <v>0</v>
      </c>
      <c r="Q189" s="62">
        <v>49331.5</v>
      </c>
      <c r="R189" s="62">
        <v>49331.5</v>
      </c>
      <c r="S189" s="54">
        <v>0</v>
      </c>
      <c r="T189" s="54">
        <v>0</v>
      </c>
      <c r="U189" s="54">
        <v>49331.5</v>
      </c>
    </row>
    <row r="190" spans="1:21" ht="25.5" outlineLevel="2">
      <c r="A190" s="59" t="s">
        <v>328</v>
      </c>
      <c r="B190" s="60" t="s">
        <v>329</v>
      </c>
      <c r="C190" s="61"/>
      <c r="D190" s="61"/>
      <c r="E190" s="61"/>
      <c r="F190" s="61"/>
      <c r="G190" s="61"/>
      <c r="H190" s="62">
        <v>0</v>
      </c>
      <c r="I190" s="62">
        <v>200000</v>
      </c>
      <c r="J190" s="62">
        <v>0</v>
      </c>
      <c r="K190" s="62">
        <v>0</v>
      </c>
      <c r="L190" s="62">
        <v>0</v>
      </c>
      <c r="M190" s="62">
        <v>0</v>
      </c>
      <c r="N190" s="62">
        <v>0</v>
      </c>
      <c r="O190" s="62">
        <v>0</v>
      </c>
      <c r="P190" s="62">
        <v>0</v>
      </c>
      <c r="Q190" s="62">
        <v>0</v>
      </c>
      <c r="R190" s="62">
        <v>48615.07</v>
      </c>
      <c r="S190" s="54">
        <v>0</v>
      </c>
      <c r="T190" s="54">
        <v>0</v>
      </c>
      <c r="U190" s="54">
        <v>0</v>
      </c>
    </row>
    <row r="191" spans="1:21" ht="25.5" outlineLevel="1">
      <c r="A191" s="55" t="s">
        <v>330</v>
      </c>
      <c r="B191" s="56" t="s">
        <v>331</v>
      </c>
      <c r="C191" s="57"/>
      <c r="D191" s="57"/>
      <c r="E191" s="57"/>
      <c r="F191" s="57"/>
      <c r="G191" s="57"/>
      <c r="H191" s="58">
        <v>0</v>
      </c>
      <c r="I191" s="58">
        <f>I192</f>
        <v>36000</v>
      </c>
      <c r="J191" s="58">
        <v>0</v>
      </c>
      <c r="K191" s="58">
        <v>0</v>
      </c>
      <c r="L191" s="58">
        <v>0</v>
      </c>
      <c r="M191" s="58">
        <v>0</v>
      </c>
      <c r="N191" s="58">
        <v>0</v>
      </c>
      <c r="O191" s="58">
        <v>0</v>
      </c>
      <c r="P191" s="58">
        <v>0</v>
      </c>
      <c r="Q191" s="58">
        <v>11000</v>
      </c>
      <c r="R191" s="58">
        <f>R192</f>
        <v>7450</v>
      </c>
      <c r="S191" s="54">
        <v>0</v>
      </c>
      <c r="T191" s="54">
        <v>0</v>
      </c>
      <c r="U191" s="54">
        <v>450</v>
      </c>
    </row>
    <row r="192" spans="1:21" ht="25.5" outlineLevel="2">
      <c r="A192" s="59" t="s">
        <v>332</v>
      </c>
      <c r="B192" s="60" t="s">
        <v>333</v>
      </c>
      <c r="C192" s="61"/>
      <c r="D192" s="61"/>
      <c r="E192" s="61"/>
      <c r="F192" s="61"/>
      <c r="G192" s="61"/>
      <c r="H192" s="62">
        <v>0</v>
      </c>
      <c r="I192" s="62">
        <v>36000</v>
      </c>
      <c r="J192" s="62">
        <v>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0</v>
      </c>
      <c r="Q192" s="62">
        <v>11000</v>
      </c>
      <c r="R192" s="62">
        <v>7450</v>
      </c>
      <c r="S192" s="54">
        <v>0</v>
      </c>
      <c r="T192" s="54">
        <v>0</v>
      </c>
      <c r="U192" s="54">
        <v>450</v>
      </c>
    </row>
    <row r="193" spans="1:21" ht="25.5">
      <c r="A193" s="50" t="s">
        <v>334</v>
      </c>
      <c r="B193" s="51" t="s">
        <v>335</v>
      </c>
      <c r="C193" s="52"/>
      <c r="D193" s="52"/>
      <c r="E193" s="52"/>
      <c r="F193" s="52"/>
      <c r="G193" s="52"/>
      <c r="H193" s="53">
        <v>0</v>
      </c>
      <c r="I193" s="53">
        <f>I194+I196</f>
        <v>5089100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2878792</v>
      </c>
      <c r="R193" s="53">
        <f>R194+R196</f>
        <v>3881429.02</v>
      </c>
      <c r="S193" s="54">
        <v>0</v>
      </c>
      <c r="T193" s="54">
        <v>0</v>
      </c>
      <c r="U193" s="54">
        <v>2566448.35</v>
      </c>
    </row>
    <row r="194" spans="1:21" ht="15" outlineLevel="1">
      <c r="A194" s="55" t="s">
        <v>336</v>
      </c>
      <c r="B194" s="56" t="s">
        <v>337</v>
      </c>
      <c r="C194" s="57"/>
      <c r="D194" s="57"/>
      <c r="E194" s="57"/>
      <c r="F194" s="57"/>
      <c r="G194" s="57"/>
      <c r="H194" s="58">
        <v>0</v>
      </c>
      <c r="I194" s="58">
        <f>I195</f>
        <v>163000</v>
      </c>
      <c r="J194" s="58">
        <v>0</v>
      </c>
      <c r="K194" s="58">
        <v>0</v>
      </c>
      <c r="L194" s="58">
        <v>0</v>
      </c>
      <c r="M194" s="58">
        <v>0</v>
      </c>
      <c r="N194" s="58">
        <v>0</v>
      </c>
      <c r="O194" s="58">
        <v>0</v>
      </c>
      <c r="P194" s="58">
        <v>0</v>
      </c>
      <c r="Q194" s="58">
        <v>60162</v>
      </c>
      <c r="R194" s="58">
        <f>R195</f>
        <v>89256.31</v>
      </c>
      <c r="S194" s="54">
        <v>0</v>
      </c>
      <c r="T194" s="54">
        <v>0</v>
      </c>
      <c r="U194" s="54">
        <v>58526.74</v>
      </c>
    </row>
    <row r="195" spans="1:21" ht="25.5" outlineLevel="2">
      <c r="A195" s="59" t="s">
        <v>338</v>
      </c>
      <c r="B195" s="60" t="s">
        <v>339</v>
      </c>
      <c r="C195" s="61"/>
      <c r="D195" s="61"/>
      <c r="E195" s="61"/>
      <c r="F195" s="61"/>
      <c r="G195" s="61"/>
      <c r="H195" s="62">
        <v>0</v>
      </c>
      <c r="I195" s="62">
        <v>163000</v>
      </c>
      <c r="J195" s="62">
        <v>0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0</v>
      </c>
      <c r="Q195" s="62">
        <v>60162</v>
      </c>
      <c r="R195" s="62">
        <v>89256.31</v>
      </c>
      <c r="S195" s="54">
        <v>0</v>
      </c>
      <c r="T195" s="54">
        <v>0</v>
      </c>
      <c r="U195" s="54">
        <v>58526.74</v>
      </c>
    </row>
    <row r="196" spans="1:21" ht="15" outlineLevel="1">
      <c r="A196" s="55" t="s">
        <v>340</v>
      </c>
      <c r="B196" s="56" t="s">
        <v>341</v>
      </c>
      <c r="C196" s="57"/>
      <c r="D196" s="57"/>
      <c r="E196" s="57"/>
      <c r="F196" s="57"/>
      <c r="G196" s="57"/>
      <c r="H196" s="58">
        <v>0</v>
      </c>
      <c r="I196" s="58">
        <f>I197+I198</f>
        <v>4926100</v>
      </c>
      <c r="J196" s="58">
        <v>0</v>
      </c>
      <c r="K196" s="58">
        <v>0</v>
      </c>
      <c r="L196" s="58">
        <v>0</v>
      </c>
      <c r="M196" s="58">
        <v>0</v>
      </c>
      <c r="N196" s="58">
        <v>0</v>
      </c>
      <c r="O196" s="58">
        <v>0</v>
      </c>
      <c r="P196" s="58">
        <v>0</v>
      </c>
      <c r="Q196" s="58">
        <v>2818630</v>
      </c>
      <c r="R196" s="58">
        <f>R197+R198</f>
        <v>3792172.71</v>
      </c>
      <c r="S196" s="54">
        <v>0</v>
      </c>
      <c r="T196" s="54">
        <v>0</v>
      </c>
      <c r="U196" s="54">
        <v>2507921.61</v>
      </c>
    </row>
    <row r="197" spans="1:21" ht="25.5" outlineLevel="2">
      <c r="A197" s="59" t="s">
        <v>342</v>
      </c>
      <c r="B197" s="60" t="s">
        <v>343</v>
      </c>
      <c r="C197" s="61"/>
      <c r="D197" s="61"/>
      <c r="E197" s="61"/>
      <c r="F197" s="61"/>
      <c r="G197" s="61"/>
      <c r="H197" s="62">
        <v>0</v>
      </c>
      <c r="I197" s="62">
        <v>20000</v>
      </c>
      <c r="J197" s="62">
        <v>0</v>
      </c>
      <c r="K197" s="62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0</v>
      </c>
      <c r="Q197" s="62">
        <v>0</v>
      </c>
      <c r="R197" s="62">
        <v>0</v>
      </c>
      <c r="S197" s="54">
        <v>0</v>
      </c>
      <c r="T197" s="54">
        <v>0</v>
      </c>
      <c r="U197" s="54">
        <v>0</v>
      </c>
    </row>
    <row r="198" spans="1:21" ht="25.5" outlineLevel="2">
      <c r="A198" s="59" t="s">
        <v>344</v>
      </c>
      <c r="B198" s="60" t="s">
        <v>345</v>
      </c>
      <c r="C198" s="61"/>
      <c r="D198" s="61"/>
      <c r="E198" s="61"/>
      <c r="F198" s="61"/>
      <c r="G198" s="61"/>
      <c r="H198" s="62">
        <v>0</v>
      </c>
      <c r="I198" s="62">
        <v>4906100</v>
      </c>
      <c r="J198" s="62">
        <v>0</v>
      </c>
      <c r="K198" s="62">
        <v>0</v>
      </c>
      <c r="L198" s="62">
        <v>0</v>
      </c>
      <c r="M198" s="62">
        <v>0</v>
      </c>
      <c r="N198" s="62">
        <v>0</v>
      </c>
      <c r="O198" s="62">
        <v>0</v>
      </c>
      <c r="P198" s="62">
        <v>0</v>
      </c>
      <c r="Q198" s="62">
        <v>2818630</v>
      </c>
      <c r="R198" s="62">
        <v>3792172.71</v>
      </c>
      <c r="S198" s="54">
        <v>0</v>
      </c>
      <c r="T198" s="54">
        <v>0</v>
      </c>
      <c r="U198" s="54">
        <v>2507921.61</v>
      </c>
    </row>
    <row r="199" spans="1:21" ht="25.5">
      <c r="A199" s="50" t="s">
        <v>346</v>
      </c>
      <c r="B199" s="51" t="s">
        <v>347</v>
      </c>
      <c r="C199" s="52"/>
      <c r="D199" s="52"/>
      <c r="E199" s="52"/>
      <c r="F199" s="52"/>
      <c r="G199" s="52"/>
      <c r="H199" s="53">
        <v>0</v>
      </c>
      <c r="I199" s="53">
        <f>SUM(I200:I202)</f>
        <v>3837087.73</v>
      </c>
      <c r="J199" s="53">
        <f aca="true" t="shared" si="13" ref="J199:Q199">J200+J201+J202</f>
        <v>0</v>
      </c>
      <c r="K199" s="53">
        <f t="shared" si="13"/>
        <v>0</v>
      </c>
      <c r="L199" s="53">
        <f t="shared" si="13"/>
        <v>0</v>
      </c>
      <c r="M199" s="53">
        <f t="shared" si="13"/>
        <v>0</v>
      </c>
      <c r="N199" s="53">
        <f t="shared" si="13"/>
        <v>0</v>
      </c>
      <c r="O199" s="53">
        <f t="shared" si="13"/>
        <v>0</v>
      </c>
      <c r="P199" s="53">
        <f t="shared" si="13"/>
        <v>0</v>
      </c>
      <c r="Q199" s="53">
        <f t="shared" si="13"/>
        <v>1560447.67</v>
      </c>
      <c r="R199" s="53">
        <f>SUM(R200:R202)</f>
        <v>2246225.75</v>
      </c>
      <c r="S199" s="54">
        <v>0</v>
      </c>
      <c r="T199" s="54">
        <v>0</v>
      </c>
      <c r="U199" s="54">
        <v>7204167.07</v>
      </c>
    </row>
    <row r="200" spans="1:21" ht="25.5" outlineLevel="2">
      <c r="A200" s="59" t="s">
        <v>348</v>
      </c>
      <c r="B200" s="60" t="s">
        <v>349</v>
      </c>
      <c r="C200" s="61"/>
      <c r="D200" s="61"/>
      <c r="E200" s="61"/>
      <c r="F200" s="61"/>
      <c r="G200" s="61"/>
      <c r="H200" s="62">
        <v>0</v>
      </c>
      <c r="I200" s="62">
        <v>1541280.84</v>
      </c>
      <c r="J200" s="62">
        <v>0</v>
      </c>
      <c r="K200" s="62">
        <v>0</v>
      </c>
      <c r="L200" s="62">
        <v>0</v>
      </c>
      <c r="M200" s="62">
        <v>0</v>
      </c>
      <c r="N200" s="62">
        <v>0</v>
      </c>
      <c r="O200" s="62">
        <v>0</v>
      </c>
      <c r="P200" s="62">
        <v>0</v>
      </c>
      <c r="Q200" s="62">
        <v>133460</v>
      </c>
      <c r="R200" s="62">
        <v>133460</v>
      </c>
      <c r="S200" s="54">
        <v>0</v>
      </c>
      <c r="T200" s="54">
        <v>0</v>
      </c>
      <c r="U200" s="54">
        <v>133460</v>
      </c>
    </row>
    <row r="201" spans="1:21" ht="25.5" outlineLevel="2">
      <c r="A201" s="59" t="s">
        <v>348</v>
      </c>
      <c r="B201" s="60" t="s">
        <v>350</v>
      </c>
      <c r="C201" s="61"/>
      <c r="D201" s="61"/>
      <c r="E201" s="61"/>
      <c r="F201" s="61"/>
      <c r="G201" s="61"/>
      <c r="H201" s="62">
        <v>0</v>
      </c>
      <c r="I201" s="62">
        <v>1912186.32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0</v>
      </c>
      <c r="Q201" s="62">
        <v>1426987.67</v>
      </c>
      <c r="R201" s="62">
        <v>1784197.38</v>
      </c>
      <c r="S201" s="54">
        <v>0</v>
      </c>
      <c r="T201" s="54">
        <v>0</v>
      </c>
      <c r="U201" s="54">
        <v>0</v>
      </c>
    </row>
    <row r="202" spans="1:21" ht="25.5" outlineLevel="2">
      <c r="A202" s="59" t="s">
        <v>348</v>
      </c>
      <c r="B202" s="60" t="s">
        <v>351</v>
      </c>
      <c r="C202" s="61"/>
      <c r="D202" s="61"/>
      <c r="E202" s="61"/>
      <c r="F202" s="61"/>
      <c r="G202" s="61"/>
      <c r="H202" s="62">
        <v>0</v>
      </c>
      <c r="I202" s="62">
        <v>383620.57</v>
      </c>
      <c r="J202" s="62">
        <v>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0</v>
      </c>
      <c r="Q202" s="62">
        <v>0</v>
      </c>
      <c r="R202" s="62">
        <v>328568.37</v>
      </c>
      <c r="S202" s="54">
        <v>0</v>
      </c>
      <c r="T202" s="54">
        <v>0</v>
      </c>
      <c r="U202" s="54">
        <v>7070707.07</v>
      </c>
    </row>
    <row r="203" spans="1:21" ht="15" hidden="1">
      <c r="A203" s="50" t="s">
        <v>352</v>
      </c>
      <c r="B203" s="51" t="s">
        <v>353</v>
      </c>
      <c r="C203" s="52"/>
      <c r="D203" s="52"/>
      <c r="E203" s="52"/>
      <c r="F203" s="52"/>
      <c r="G203" s="52"/>
      <c r="H203" s="53">
        <v>0</v>
      </c>
      <c r="I203" s="53">
        <f>I204+I205+I206+I207+I208+I209+I210+I211+I212+I213+I214+I215+I216+I217+I218+I219+I220+I222+I221</f>
        <v>61511408.269999996</v>
      </c>
      <c r="J203" s="53">
        <f aca="true" t="shared" si="14" ref="J203:R203">J204+J205+J206+J207+J208+J209+J210+J211+J212+J213+J214+J215+J216+J217+J218+J219+J220+J222</f>
        <v>0</v>
      </c>
      <c r="K203" s="53">
        <f t="shared" si="14"/>
        <v>0</v>
      </c>
      <c r="L203" s="53">
        <f t="shared" si="14"/>
        <v>0</v>
      </c>
      <c r="M203" s="53">
        <f t="shared" si="14"/>
        <v>0</v>
      </c>
      <c r="N203" s="53">
        <f t="shared" si="14"/>
        <v>0</v>
      </c>
      <c r="O203" s="53">
        <f t="shared" si="14"/>
        <v>0</v>
      </c>
      <c r="P203" s="53">
        <f t="shared" si="14"/>
        <v>0</v>
      </c>
      <c r="Q203" s="53">
        <f t="shared" si="14"/>
        <v>15205751.74</v>
      </c>
      <c r="R203" s="53">
        <f t="shared" si="14"/>
        <v>11788992.55</v>
      </c>
      <c r="S203" s="54">
        <v>0</v>
      </c>
      <c r="T203" s="54">
        <v>0</v>
      </c>
      <c r="U203" s="54">
        <v>11788992.55</v>
      </c>
    </row>
    <row r="204" spans="1:21" ht="25.5" hidden="1" outlineLevel="2">
      <c r="A204" s="59" t="s">
        <v>354</v>
      </c>
      <c r="B204" s="60" t="s">
        <v>355</v>
      </c>
      <c r="C204" s="61"/>
      <c r="D204" s="61"/>
      <c r="E204" s="61"/>
      <c r="F204" s="61"/>
      <c r="G204" s="61"/>
      <c r="H204" s="62">
        <v>0</v>
      </c>
      <c r="I204" s="62">
        <v>3948300</v>
      </c>
      <c r="J204" s="62">
        <v>0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62">
        <v>0</v>
      </c>
      <c r="Q204" s="62">
        <v>1741700</v>
      </c>
      <c r="R204" s="62">
        <v>1720523.72</v>
      </c>
      <c r="S204" s="54">
        <v>0</v>
      </c>
      <c r="T204" s="54">
        <v>0</v>
      </c>
      <c r="U204" s="54">
        <v>1720523.72</v>
      </c>
    </row>
    <row r="205" spans="1:21" ht="8.25" customHeight="1" hidden="1" outlineLevel="2">
      <c r="A205" s="59" t="s">
        <v>356</v>
      </c>
      <c r="B205" s="60" t="s">
        <v>357</v>
      </c>
      <c r="C205" s="61"/>
      <c r="D205" s="61"/>
      <c r="E205" s="61"/>
      <c r="F205" s="61"/>
      <c r="G205" s="61"/>
      <c r="H205" s="62">
        <v>0</v>
      </c>
      <c r="I205" s="62">
        <v>2983200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1264900</v>
      </c>
      <c r="R205" s="62">
        <v>1262223.59</v>
      </c>
      <c r="S205" s="54">
        <v>0</v>
      </c>
      <c r="T205" s="54">
        <v>0</v>
      </c>
      <c r="U205" s="54">
        <v>1262223.59</v>
      </c>
    </row>
    <row r="206" spans="1:21" ht="25.5" hidden="1" outlineLevel="2">
      <c r="A206" s="59" t="s">
        <v>358</v>
      </c>
      <c r="B206" s="60" t="s">
        <v>359</v>
      </c>
      <c r="C206" s="61"/>
      <c r="D206" s="61"/>
      <c r="E206" s="61"/>
      <c r="F206" s="61"/>
      <c r="G206" s="61"/>
      <c r="H206" s="62">
        <v>0</v>
      </c>
      <c r="I206" s="62">
        <v>600000</v>
      </c>
      <c r="J206" s="62">
        <v>0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  <c r="Q206" s="62">
        <v>0</v>
      </c>
      <c r="R206" s="62">
        <v>0</v>
      </c>
      <c r="S206" s="54">
        <v>0</v>
      </c>
      <c r="T206" s="54">
        <v>0</v>
      </c>
      <c r="U206" s="54">
        <v>0</v>
      </c>
    </row>
    <row r="207" spans="1:21" ht="15" hidden="1" outlineLevel="2">
      <c r="A207" s="59" t="s">
        <v>360</v>
      </c>
      <c r="B207" s="60" t="s">
        <v>361</v>
      </c>
      <c r="C207" s="61"/>
      <c r="D207" s="61"/>
      <c r="E207" s="61"/>
      <c r="F207" s="61"/>
      <c r="G207" s="61"/>
      <c r="H207" s="62">
        <v>0</v>
      </c>
      <c r="I207" s="62">
        <v>990022.83</v>
      </c>
      <c r="J207" s="62">
        <v>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  <c r="Q207" s="62">
        <v>300000</v>
      </c>
      <c r="R207" s="62">
        <v>300000</v>
      </c>
      <c r="S207" s="54">
        <v>0</v>
      </c>
      <c r="T207" s="54">
        <v>0</v>
      </c>
      <c r="U207" s="54">
        <v>300000</v>
      </c>
    </row>
    <row r="208" spans="1:21" ht="25.5" hidden="1" outlineLevel="2">
      <c r="A208" s="59" t="s">
        <v>362</v>
      </c>
      <c r="B208" s="60" t="s">
        <v>363</v>
      </c>
      <c r="C208" s="61"/>
      <c r="D208" s="61"/>
      <c r="E208" s="61"/>
      <c r="F208" s="61"/>
      <c r="G208" s="61"/>
      <c r="H208" s="62">
        <v>0</v>
      </c>
      <c r="I208" s="62">
        <v>9336884.88</v>
      </c>
      <c r="J208" s="62">
        <v>0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0</v>
      </c>
      <c r="Q208" s="62">
        <v>0</v>
      </c>
      <c r="R208" s="62">
        <v>0</v>
      </c>
      <c r="S208" s="54">
        <v>0</v>
      </c>
      <c r="T208" s="54">
        <v>0</v>
      </c>
      <c r="U208" s="54">
        <v>0</v>
      </c>
    </row>
    <row r="209" spans="1:21" ht="15" hidden="1" outlineLevel="2">
      <c r="A209" s="59" t="s">
        <v>12</v>
      </c>
      <c r="B209" s="60" t="s">
        <v>364</v>
      </c>
      <c r="C209" s="61"/>
      <c r="D209" s="61"/>
      <c r="E209" s="61"/>
      <c r="F209" s="61"/>
      <c r="G209" s="61"/>
      <c r="H209" s="62">
        <v>0</v>
      </c>
      <c r="I209" s="62">
        <v>759800</v>
      </c>
      <c r="J209" s="62">
        <v>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0</v>
      </c>
      <c r="Q209" s="62">
        <v>400000</v>
      </c>
      <c r="R209" s="62">
        <v>400000</v>
      </c>
      <c r="S209" s="54">
        <v>0</v>
      </c>
      <c r="T209" s="54">
        <v>0</v>
      </c>
      <c r="U209" s="54">
        <v>400000</v>
      </c>
    </row>
    <row r="210" spans="1:21" ht="25.5" hidden="1" outlineLevel="2">
      <c r="A210" s="59" t="s">
        <v>365</v>
      </c>
      <c r="B210" s="60" t="s">
        <v>366</v>
      </c>
      <c r="C210" s="61"/>
      <c r="D210" s="61"/>
      <c r="E210" s="61"/>
      <c r="F210" s="61"/>
      <c r="G210" s="61"/>
      <c r="H210" s="62">
        <v>0</v>
      </c>
      <c r="I210" s="62">
        <v>400000</v>
      </c>
      <c r="J210" s="62">
        <v>0</v>
      </c>
      <c r="K210" s="62">
        <v>0</v>
      </c>
      <c r="L210" s="62">
        <v>0</v>
      </c>
      <c r="M210" s="62">
        <v>0</v>
      </c>
      <c r="N210" s="62">
        <v>0</v>
      </c>
      <c r="O210" s="62">
        <v>0</v>
      </c>
      <c r="P210" s="62">
        <v>0</v>
      </c>
      <c r="Q210" s="62">
        <v>168000</v>
      </c>
      <c r="R210" s="62">
        <v>168000</v>
      </c>
      <c r="S210" s="54">
        <v>0</v>
      </c>
      <c r="T210" s="54">
        <v>0</v>
      </c>
      <c r="U210" s="54">
        <v>168000</v>
      </c>
    </row>
    <row r="211" spans="1:21" ht="25.5" hidden="1" outlineLevel="2">
      <c r="A211" s="59" t="s">
        <v>367</v>
      </c>
      <c r="B211" s="60" t="s">
        <v>368</v>
      </c>
      <c r="C211" s="61"/>
      <c r="D211" s="61"/>
      <c r="E211" s="61"/>
      <c r="F211" s="61"/>
      <c r="G211" s="61"/>
      <c r="H211" s="62">
        <v>0</v>
      </c>
      <c r="I211" s="62">
        <v>17200000</v>
      </c>
      <c r="J211" s="62">
        <v>0</v>
      </c>
      <c r="K211" s="62">
        <v>0</v>
      </c>
      <c r="L211" s="62">
        <v>0</v>
      </c>
      <c r="M211" s="62">
        <v>0</v>
      </c>
      <c r="N211" s="62">
        <v>0</v>
      </c>
      <c r="O211" s="62">
        <v>0</v>
      </c>
      <c r="P211" s="62">
        <v>0</v>
      </c>
      <c r="Q211" s="62">
        <v>0</v>
      </c>
      <c r="R211" s="62">
        <v>0</v>
      </c>
      <c r="S211" s="54">
        <v>0</v>
      </c>
      <c r="T211" s="54">
        <v>0</v>
      </c>
      <c r="U211" s="54">
        <v>0</v>
      </c>
    </row>
    <row r="212" spans="1:21" ht="25.5" hidden="1" outlineLevel="2">
      <c r="A212" s="59" t="s">
        <v>369</v>
      </c>
      <c r="B212" s="60" t="s">
        <v>370</v>
      </c>
      <c r="C212" s="61"/>
      <c r="D212" s="61"/>
      <c r="E212" s="61"/>
      <c r="F212" s="61"/>
      <c r="G212" s="61"/>
      <c r="H212" s="62">
        <v>0</v>
      </c>
      <c r="I212" s="62">
        <v>16431232.7</v>
      </c>
      <c r="J212" s="62">
        <v>0</v>
      </c>
      <c r="K212" s="62">
        <v>0</v>
      </c>
      <c r="L212" s="62">
        <v>0</v>
      </c>
      <c r="M212" s="62">
        <v>0</v>
      </c>
      <c r="N212" s="62">
        <v>0</v>
      </c>
      <c r="O212" s="62">
        <v>0</v>
      </c>
      <c r="P212" s="62">
        <v>0</v>
      </c>
      <c r="Q212" s="62">
        <v>6528540</v>
      </c>
      <c r="R212" s="62">
        <v>6228650.44</v>
      </c>
      <c r="S212" s="54">
        <v>0</v>
      </c>
      <c r="T212" s="54">
        <v>0</v>
      </c>
      <c r="U212" s="54">
        <v>6228650.44</v>
      </c>
    </row>
    <row r="213" spans="1:21" ht="25.5" hidden="1" outlineLevel="2">
      <c r="A213" s="59" t="s">
        <v>371</v>
      </c>
      <c r="B213" s="60" t="s">
        <v>372</v>
      </c>
      <c r="C213" s="61"/>
      <c r="D213" s="61"/>
      <c r="E213" s="61"/>
      <c r="F213" s="61"/>
      <c r="G213" s="61"/>
      <c r="H213" s="62">
        <v>0</v>
      </c>
      <c r="I213" s="62">
        <v>814238.74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0</v>
      </c>
      <c r="Q213" s="62">
        <v>306953.74</v>
      </c>
      <c r="R213" s="62">
        <v>306953.74</v>
      </c>
      <c r="S213" s="54">
        <v>0</v>
      </c>
      <c r="T213" s="54">
        <v>0</v>
      </c>
      <c r="U213" s="54">
        <v>306953.74</v>
      </c>
    </row>
    <row r="214" spans="1:21" ht="42.75" customHeight="1" hidden="1" outlineLevel="2">
      <c r="A214" s="59" t="s">
        <v>373</v>
      </c>
      <c r="B214" s="60" t="s">
        <v>374</v>
      </c>
      <c r="C214" s="61"/>
      <c r="D214" s="61"/>
      <c r="E214" s="61"/>
      <c r="F214" s="61"/>
      <c r="G214" s="61"/>
      <c r="H214" s="62">
        <v>0</v>
      </c>
      <c r="I214" s="62">
        <v>188098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0</v>
      </c>
      <c r="Q214" s="62">
        <v>188098</v>
      </c>
      <c r="R214" s="62">
        <v>188098</v>
      </c>
      <c r="S214" s="54">
        <v>0</v>
      </c>
      <c r="T214" s="54">
        <v>0</v>
      </c>
      <c r="U214" s="54">
        <v>188098</v>
      </c>
    </row>
    <row r="215" spans="1:21" ht="25.5" hidden="1" outlineLevel="2">
      <c r="A215" s="59" t="s">
        <v>375</v>
      </c>
      <c r="B215" s="60" t="s">
        <v>376</v>
      </c>
      <c r="C215" s="61"/>
      <c r="D215" s="61"/>
      <c r="E215" s="61"/>
      <c r="F215" s="61"/>
      <c r="G215" s="61"/>
      <c r="H215" s="62">
        <v>0</v>
      </c>
      <c r="I215" s="62">
        <v>529480</v>
      </c>
      <c r="J215" s="62">
        <v>0</v>
      </c>
      <c r="K215" s="62">
        <v>0</v>
      </c>
      <c r="L215" s="62">
        <v>0</v>
      </c>
      <c r="M215" s="62">
        <v>0</v>
      </c>
      <c r="N215" s="62">
        <v>0</v>
      </c>
      <c r="O215" s="62">
        <v>0</v>
      </c>
      <c r="P215" s="62">
        <v>0</v>
      </c>
      <c r="Q215" s="62">
        <v>8100</v>
      </c>
      <c r="R215" s="62">
        <v>0</v>
      </c>
      <c r="S215" s="54">
        <v>0</v>
      </c>
      <c r="T215" s="54">
        <v>0</v>
      </c>
      <c r="U215" s="54">
        <v>0</v>
      </c>
    </row>
    <row r="216" spans="1:21" ht="25.5" hidden="1" outlineLevel="2">
      <c r="A216" s="59" t="s">
        <v>377</v>
      </c>
      <c r="B216" s="60" t="s">
        <v>378</v>
      </c>
      <c r="C216" s="61"/>
      <c r="D216" s="61"/>
      <c r="E216" s="61"/>
      <c r="F216" s="61"/>
      <c r="G216" s="61"/>
      <c r="H216" s="62">
        <v>0</v>
      </c>
      <c r="I216" s="62">
        <v>1319745.12</v>
      </c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2">
        <v>0</v>
      </c>
      <c r="P216" s="62">
        <v>0</v>
      </c>
      <c r="Q216" s="62">
        <v>632500</v>
      </c>
      <c r="R216" s="62">
        <v>482658.06</v>
      </c>
      <c r="S216" s="54">
        <v>0</v>
      </c>
      <c r="T216" s="54">
        <v>0</v>
      </c>
      <c r="U216" s="54">
        <v>482658.06</v>
      </c>
    </row>
    <row r="217" spans="1:21" ht="25.5" hidden="1" outlineLevel="2">
      <c r="A217" s="59" t="s">
        <v>379</v>
      </c>
      <c r="B217" s="60" t="s">
        <v>380</v>
      </c>
      <c r="C217" s="61"/>
      <c r="D217" s="61"/>
      <c r="E217" s="61"/>
      <c r="F217" s="61"/>
      <c r="G217" s="61"/>
      <c r="H217" s="62">
        <v>0</v>
      </c>
      <c r="I217" s="62">
        <v>1250790</v>
      </c>
      <c r="J217" s="62">
        <v>0</v>
      </c>
      <c r="K217" s="62">
        <v>0</v>
      </c>
      <c r="L217" s="62">
        <v>0</v>
      </c>
      <c r="M217" s="62">
        <v>0</v>
      </c>
      <c r="N217" s="62">
        <v>0</v>
      </c>
      <c r="O217" s="62">
        <v>0</v>
      </c>
      <c r="P217" s="62">
        <v>0</v>
      </c>
      <c r="Q217" s="62">
        <v>1250790</v>
      </c>
      <c r="R217" s="62">
        <v>0</v>
      </c>
      <c r="S217" s="54">
        <v>0</v>
      </c>
      <c r="T217" s="54">
        <v>0</v>
      </c>
      <c r="U217" s="54">
        <v>0</v>
      </c>
    </row>
    <row r="218" spans="1:21" ht="38.25" hidden="1" outlineLevel="2">
      <c r="A218" s="59" t="s">
        <v>381</v>
      </c>
      <c r="B218" s="60" t="s">
        <v>382</v>
      </c>
      <c r="C218" s="61"/>
      <c r="D218" s="61"/>
      <c r="E218" s="61"/>
      <c r="F218" s="61"/>
      <c r="G218" s="61"/>
      <c r="H218" s="62">
        <v>0</v>
      </c>
      <c r="I218" s="62">
        <v>307200</v>
      </c>
      <c r="J218" s="62">
        <v>0</v>
      </c>
      <c r="K218" s="62">
        <v>0</v>
      </c>
      <c r="L218" s="62">
        <v>0</v>
      </c>
      <c r="M218" s="62">
        <v>0</v>
      </c>
      <c r="N218" s="62">
        <v>0</v>
      </c>
      <c r="O218" s="62">
        <v>0</v>
      </c>
      <c r="P218" s="62">
        <v>0</v>
      </c>
      <c r="Q218" s="62">
        <v>307200</v>
      </c>
      <c r="R218" s="62">
        <v>303915</v>
      </c>
      <c r="S218" s="54">
        <v>0</v>
      </c>
      <c r="T218" s="54">
        <v>0</v>
      </c>
      <c r="U218" s="54">
        <v>303915</v>
      </c>
    </row>
    <row r="219" spans="1:21" ht="25.5" hidden="1" outlineLevel="2">
      <c r="A219" s="59" t="s">
        <v>383</v>
      </c>
      <c r="B219" s="60" t="s">
        <v>384</v>
      </c>
      <c r="C219" s="61"/>
      <c r="D219" s="61"/>
      <c r="E219" s="61"/>
      <c r="F219" s="61"/>
      <c r="G219" s="61"/>
      <c r="H219" s="62">
        <v>0</v>
      </c>
      <c r="I219" s="62">
        <v>1798970</v>
      </c>
      <c r="J219" s="62">
        <v>0</v>
      </c>
      <c r="K219" s="62">
        <v>0</v>
      </c>
      <c r="L219" s="62">
        <v>0</v>
      </c>
      <c r="M219" s="62">
        <v>0</v>
      </c>
      <c r="N219" s="62">
        <v>0</v>
      </c>
      <c r="O219" s="62">
        <v>0</v>
      </c>
      <c r="P219" s="62">
        <v>0</v>
      </c>
      <c r="Q219" s="62">
        <v>1798970</v>
      </c>
      <c r="R219" s="62">
        <v>418470</v>
      </c>
      <c r="S219" s="54">
        <v>0</v>
      </c>
      <c r="T219" s="54">
        <v>0</v>
      </c>
      <c r="U219" s="54">
        <v>418470</v>
      </c>
    </row>
    <row r="220" spans="1:21" ht="25.5" hidden="1" outlineLevel="2">
      <c r="A220" s="59" t="s">
        <v>385</v>
      </c>
      <c r="B220" s="60" t="s">
        <v>386</v>
      </c>
      <c r="C220" s="61"/>
      <c r="D220" s="61"/>
      <c r="E220" s="61"/>
      <c r="F220" s="61"/>
      <c r="G220" s="61"/>
      <c r="H220" s="62">
        <v>0</v>
      </c>
      <c r="I220" s="62">
        <v>10000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0</v>
      </c>
      <c r="Q220" s="62">
        <v>10000</v>
      </c>
      <c r="R220" s="62">
        <v>9500</v>
      </c>
      <c r="S220" s="54">
        <v>0</v>
      </c>
      <c r="T220" s="54">
        <v>0</v>
      </c>
      <c r="U220" s="54">
        <v>9500</v>
      </c>
    </row>
    <row r="221" spans="1:21" ht="25.5" hidden="1" outlineLevel="2">
      <c r="A221" s="59" t="s">
        <v>387</v>
      </c>
      <c r="B221" s="60" t="s">
        <v>388</v>
      </c>
      <c r="C221" s="61"/>
      <c r="D221" s="61"/>
      <c r="E221" s="61"/>
      <c r="F221" s="61"/>
      <c r="G221" s="61"/>
      <c r="H221" s="62">
        <v>0</v>
      </c>
      <c r="I221" s="62">
        <v>1322926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0</v>
      </c>
      <c r="Q221" s="62">
        <v>1272926</v>
      </c>
      <c r="R221" s="62">
        <v>0</v>
      </c>
      <c r="S221" s="54"/>
      <c r="T221" s="54"/>
      <c r="U221" s="54"/>
    </row>
    <row r="222" spans="1:21" ht="25.5" hidden="1" outlineLevel="2">
      <c r="A222" s="59" t="s">
        <v>387</v>
      </c>
      <c r="B222" s="60" t="s">
        <v>389</v>
      </c>
      <c r="C222" s="61"/>
      <c r="D222" s="61"/>
      <c r="E222" s="61"/>
      <c r="F222" s="61"/>
      <c r="G222" s="61"/>
      <c r="H222" s="62">
        <v>0</v>
      </c>
      <c r="I222" s="62">
        <v>1320520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0</v>
      </c>
      <c r="Q222" s="62">
        <v>300000</v>
      </c>
      <c r="R222" s="62">
        <v>0</v>
      </c>
      <c r="S222" s="54">
        <v>0</v>
      </c>
      <c r="T222" s="54">
        <v>0</v>
      </c>
      <c r="U222" s="54">
        <v>0</v>
      </c>
    </row>
    <row r="223" spans="1:21" ht="12.75" customHeight="1" hidden="1">
      <c r="A223" s="66" t="s">
        <v>390</v>
      </c>
      <c r="B223" s="67"/>
      <c r="C223" s="67"/>
      <c r="D223" s="67"/>
      <c r="E223" s="67"/>
      <c r="F223" s="67"/>
      <c r="G223" s="67"/>
      <c r="H223" s="68">
        <v>0</v>
      </c>
      <c r="I223" s="68">
        <f aca="true" t="shared" si="15" ref="I223:R223">I203+I199+I193+I180+I173+I153+I150+I123+I120+I113+I104+I72+I53+I7</f>
        <v>833000541.14</v>
      </c>
      <c r="J223" s="68" t="e">
        <f t="shared" si="15"/>
        <v>#REF!</v>
      </c>
      <c r="K223" s="68" t="e">
        <f t="shared" si="15"/>
        <v>#REF!</v>
      </c>
      <c r="L223" s="68" t="e">
        <f t="shared" si="15"/>
        <v>#REF!</v>
      </c>
      <c r="M223" s="68" t="e">
        <f t="shared" si="15"/>
        <v>#REF!</v>
      </c>
      <c r="N223" s="68" t="e">
        <f t="shared" si="15"/>
        <v>#REF!</v>
      </c>
      <c r="O223" s="68" t="e">
        <f t="shared" si="15"/>
        <v>#REF!</v>
      </c>
      <c r="P223" s="68" t="e">
        <f t="shared" si="15"/>
        <v>#REF!</v>
      </c>
      <c r="Q223" s="68" t="e">
        <f t="shared" si="15"/>
        <v>#REF!</v>
      </c>
      <c r="R223" s="68">
        <f t="shared" si="15"/>
        <v>552012972</v>
      </c>
      <c r="S223" s="69">
        <v>0</v>
      </c>
      <c r="T223" s="69">
        <v>0</v>
      </c>
      <c r="U223" s="69">
        <v>408473483.94</v>
      </c>
    </row>
    <row r="224" spans="1:21" ht="12.75" customHeight="1" hidden="1">
      <c r="A224" s="3"/>
      <c r="B224" s="70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 t="s">
        <v>5</v>
      </c>
      <c r="R224" s="3"/>
      <c r="S224" s="4"/>
      <c r="T224" s="4"/>
      <c r="U224" s="4" t="s">
        <v>5</v>
      </c>
    </row>
    <row r="225" ht="15" hidden="1"/>
    <row r="226" spans="2:18" ht="15" hidden="1">
      <c r="B226" s="72" t="s">
        <v>391</v>
      </c>
      <c r="I226" s="73">
        <f>825345978.18-I203</f>
        <v>763834569.91</v>
      </c>
      <c r="J226" s="73">
        <f aca="true" t="shared" si="16" ref="J226:Q226">825345978.18-J203</f>
        <v>825345978.18</v>
      </c>
      <c r="K226" s="73">
        <f t="shared" si="16"/>
        <v>825345978.18</v>
      </c>
      <c r="L226" s="73">
        <f t="shared" si="16"/>
        <v>825345978.18</v>
      </c>
      <c r="M226" s="73">
        <f t="shared" si="16"/>
        <v>825345978.18</v>
      </c>
      <c r="N226" s="73">
        <f t="shared" si="16"/>
        <v>825345978.18</v>
      </c>
      <c r="O226" s="73">
        <f t="shared" si="16"/>
        <v>825345978.18</v>
      </c>
      <c r="P226" s="73">
        <f t="shared" si="16"/>
        <v>825345978.18</v>
      </c>
      <c r="Q226" s="73">
        <f t="shared" si="16"/>
        <v>810140226.4399999</v>
      </c>
      <c r="R226" s="73">
        <f>R223-R203</f>
        <v>540223979.45</v>
      </c>
    </row>
    <row r="227" spans="2:18" ht="15" hidden="1">
      <c r="B227" s="72" t="s">
        <v>392</v>
      </c>
      <c r="I227" s="74">
        <v>1550981288.69</v>
      </c>
      <c r="J227" s="74">
        <v>1550981288.69</v>
      </c>
      <c r="K227" s="74">
        <v>1550981288.69</v>
      </c>
      <c r="L227" s="74">
        <v>1550981288.69</v>
      </c>
      <c r="M227" s="74">
        <v>1550981288.69</v>
      </c>
      <c r="N227" s="74">
        <v>1550981288.69</v>
      </c>
      <c r="O227" s="74">
        <v>1550981288.69</v>
      </c>
      <c r="P227" s="74">
        <v>1550981288.69</v>
      </c>
      <c r="Q227" s="74">
        <v>1550981288.69</v>
      </c>
      <c r="R227" s="74">
        <v>677256902.7</v>
      </c>
    </row>
    <row r="228" spans="2:18" ht="15" hidden="1">
      <c r="B228" s="72" t="s">
        <v>393</v>
      </c>
      <c r="I228" s="73">
        <v>249301740.66</v>
      </c>
      <c r="R228" s="73">
        <v>33600627.78</v>
      </c>
    </row>
    <row r="229" spans="9:18" ht="15" hidden="1">
      <c r="I229" s="75">
        <f>I226+I227+I228</f>
        <v>2564117599.2599998</v>
      </c>
      <c r="J229" s="75">
        <f aca="true" t="shared" si="17" ref="J229:R229">J226+J227+J228</f>
        <v>2376327266.87</v>
      </c>
      <c r="K229" s="75">
        <f t="shared" si="17"/>
        <v>2376327266.87</v>
      </c>
      <c r="L229" s="75">
        <f t="shared" si="17"/>
        <v>2376327266.87</v>
      </c>
      <c r="M229" s="75">
        <f t="shared" si="17"/>
        <v>2376327266.87</v>
      </c>
      <c r="N229" s="75">
        <f t="shared" si="17"/>
        <v>2376327266.87</v>
      </c>
      <c r="O229" s="75">
        <f t="shared" si="17"/>
        <v>2376327266.87</v>
      </c>
      <c r="P229" s="75">
        <f t="shared" si="17"/>
        <v>2376327266.87</v>
      </c>
      <c r="Q229" s="75">
        <f t="shared" si="17"/>
        <v>2361121515.13</v>
      </c>
      <c r="R229" s="75">
        <f t="shared" si="17"/>
        <v>1251081509.93</v>
      </c>
    </row>
    <row r="230" ht="15" hidden="1">
      <c r="I230" s="76"/>
    </row>
    <row r="231" spans="9:18" ht="15" hidden="1">
      <c r="I231" s="77">
        <v>2429241639.57</v>
      </c>
      <c r="R231" s="77">
        <v>1081692298.36</v>
      </c>
    </row>
    <row r="232" spans="9:18" ht="15" hidden="1">
      <c r="I232" s="76">
        <f>I231-I229</f>
        <v>-134875959.68999958</v>
      </c>
      <c r="J232" s="76">
        <f aca="true" t="shared" si="18" ref="J232:R232">J231-J229</f>
        <v>-2376327266.87</v>
      </c>
      <c r="K232" s="76">
        <f t="shared" si="18"/>
        <v>-2376327266.87</v>
      </c>
      <c r="L232" s="76">
        <f t="shared" si="18"/>
        <v>-2376327266.87</v>
      </c>
      <c r="M232" s="76">
        <f t="shared" si="18"/>
        <v>-2376327266.87</v>
      </c>
      <c r="N232" s="76">
        <f t="shared" si="18"/>
        <v>-2376327266.87</v>
      </c>
      <c r="O232" s="76">
        <f t="shared" si="18"/>
        <v>-2376327266.87</v>
      </c>
      <c r="P232" s="76">
        <f t="shared" si="18"/>
        <v>-2376327266.87</v>
      </c>
      <c r="Q232" s="76">
        <f t="shared" si="18"/>
        <v>-2361121515.13</v>
      </c>
      <c r="R232" s="76">
        <f t="shared" si="18"/>
        <v>-169389211.57000017</v>
      </c>
    </row>
    <row r="233" ht="15" hidden="1"/>
    <row r="234" spans="1:18" ht="19.5" customHeight="1">
      <c r="A234" s="78" t="s">
        <v>390</v>
      </c>
      <c r="B234" s="79"/>
      <c r="C234" s="79"/>
      <c r="D234" s="79"/>
      <c r="E234" s="79"/>
      <c r="F234" s="79"/>
      <c r="G234" s="79"/>
      <c r="H234" s="80"/>
      <c r="I234" s="81">
        <f>I223-I203</f>
        <v>771489132.87</v>
      </c>
      <c r="J234" s="81" t="e">
        <f aca="true" t="shared" si="19" ref="J234:R234">J223-J203</f>
        <v>#REF!</v>
      </c>
      <c r="K234" s="81" t="e">
        <f t="shared" si="19"/>
        <v>#REF!</v>
      </c>
      <c r="L234" s="81" t="e">
        <f t="shared" si="19"/>
        <v>#REF!</v>
      </c>
      <c r="M234" s="81" t="e">
        <f t="shared" si="19"/>
        <v>#REF!</v>
      </c>
      <c r="N234" s="81" t="e">
        <f t="shared" si="19"/>
        <v>#REF!</v>
      </c>
      <c r="O234" s="81" t="e">
        <f t="shared" si="19"/>
        <v>#REF!</v>
      </c>
      <c r="P234" s="81" t="e">
        <f t="shared" si="19"/>
        <v>#REF!</v>
      </c>
      <c r="Q234" s="81" t="e">
        <f t="shared" si="19"/>
        <v>#REF!</v>
      </c>
      <c r="R234" s="81">
        <f t="shared" si="19"/>
        <v>540223979.45</v>
      </c>
    </row>
  </sheetData>
  <sheetProtection/>
  <mergeCells count="25">
    <mergeCell ref="T5:T6"/>
    <mergeCell ref="A223:G223"/>
    <mergeCell ref="A234:G234"/>
    <mergeCell ref="M5:M6"/>
    <mergeCell ref="N5:N6"/>
    <mergeCell ref="O5:O6"/>
    <mergeCell ref="P5:P6"/>
    <mergeCell ref="R5:R6"/>
    <mergeCell ref="S5:S6"/>
    <mergeCell ref="G5:G6"/>
    <mergeCell ref="H5:H6"/>
    <mergeCell ref="I5:I6"/>
    <mergeCell ref="J5:J6"/>
    <mergeCell ref="K5:K6"/>
    <mergeCell ref="L5:L6"/>
    <mergeCell ref="A1:I1"/>
    <mergeCell ref="A2:U2"/>
    <mergeCell ref="A3:U3"/>
    <mergeCell ref="A4:U4"/>
    <mergeCell ref="A5:A6"/>
    <mergeCell ref="B5:B6"/>
    <mergeCell ref="C5:C6"/>
    <mergeCell ref="D5:D6"/>
    <mergeCell ref="E5:E6"/>
    <mergeCell ref="F5:F6"/>
  </mergeCells>
  <printOptions horizontalCentered="1"/>
  <pageMargins left="0.5905511811023623" right="0.3937007874015748" top="0.3937007874015748" bottom="0.3937007874015748" header="0.31496062992125984" footer="0.31496062992125984"/>
  <pageSetup fitToHeight="8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zoomScalePageLayoutView="0" workbookViewId="0" topLeftCell="A1">
      <selection activeCell="Q5" sqref="A5:IV6"/>
    </sheetView>
  </sheetViews>
  <sheetFormatPr defaultColWidth="9.140625" defaultRowHeight="15" outlineLevelRow="2"/>
  <cols>
    <col min="1" max="1" width="71.8515625" style="103" customWidth="1"/>
    <col min="2" max="2" width="14.140625" style="104" customWidth="1"/>
    <col min="3" max="8" width="9.140625" style="103" hidden="1" customWidth="1"/>
    <col min="9" max="9" width="15.8515625" style="103" customWidth="1"/>
    <col min="10" max="17" width="9.140625" style="103" hidden="1" customWidth="1"/>
    <col min="18" max="18" width="16.00390625" style="103" customWidth="1"/>
    <col min="19" max="21" width="9.140625" style="83" hidden="1" customWidth="1"/>
    <col min="22" max="16384" width="9.140625" style="83" customWidth="1"/>
  </cols>
  <sheetData>
    <row r="1" spans="1:21" ht="1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82"/>
      <c r="T1" s="82"/>
      <c r="U1" s="82"/>
    </row>
    <row r="2" spans="1:21" ht="15.75" customHeight="1">
      <c r="A2" s="84" t="s">
        <v>394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5.75" customHeigh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12.75" customHeight="1">
      <c r="A4" s="88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26.25" customHeight="1">
      <c r="A5" s="12" t="s">
        <v>3</v>
      </c>
      <c r="B5" s="13" t="s">
        <v>4</v>
      </c>
      <c r="C5" s="14" t="s">
        <v>5</v>
      </c>
      <c r="D5" s="15" t="s">
        <v>5</v>
      </c>
      <c r="E5" s="16" t="s">
        <v>5</v>
      </c>
      <c r="F5" s="17" t="s">
        <v>5</v>
      </c>
      <c r="G5" s="18" t="s">
        <v>5</v>
      </c>
      <c r="H5" s="19" t="s">
        <v>5</v>
      </c>
      <c r="I5" s="20" t="s">
        <v>6</v>
      </c>
      <c r="J5" s="21" t="s">
        <v>5</v>
      </c>
      <c r="K5" s="22" t="s">
        <v>5</v>
      </c>
      <c r="L5" s="23" t="s">
        <v>5</v>
      </c>
      <c r="M5" s="24" t="s">
        <v>5</v>
      </c>
      <c r="N5" s="25" t="s">
        <v>5</v>
      </c>
      <c r="O5" s="26" t="s">
        <v>5</v>
      </c>
      <c r="P5" s="27" t="s">
        <v>5</v>
      </c>
      <c r="Q5" s="28" t="s">
        <v>5</v>
      </c>
      <c r="R5" s="29" t="s">
        <v>7</v>
      </c>
      <c r="S5" s="90" t="s">
        <v>5</v>
      </c>
      <c r="T5" s="90" t="s">
        <v>5</v>
      </c>
      <c r="U5" s="91" t="s">
        <v>5</v>
      </c>
    </row>
    <row r="6" spans="1:21" ht="15">
      <c r="A6" s="32"/>
      <c r="B6" s="33"/>
      <c r="C6" s="34"/>
      <c r="D6" s="35"/>
      <c r="E6" s="36"/>
      <c r="F6" s="37"/>
      <c r="G6" s="38"/>
      <c r="H6" s="39"/>
      <c r="I6" s="40"/>
      <c r="J6" s="41"/>
      <c r="K6" s="42"/>
      <c r="L6" s="43"/>
      <c r="M6" s="44"/>
      <c r="N6" s="45"/>
      <c r="O6" s="46"/>
      <c r="P6" s="47"/>
      <c r="Q6" s="28"/>
      <c r="R6" s="48"/>
      <c r="S6" s="92"/>
      <c r="T6" s="92"/>
      <c r="U6" s="91"/>
    </row>
    <row r="7" spans="1:21" ht="16.5" customHeight="1">
      <c r="A7" s="50" t="s">
        <v>8</v>
      </c>
      <c r="B7" s="51" t="s">
        <v>9</v>
      </c>
      <c r="C7" s="52"/>
      <c r="D7" s="52"/>
      <c r="E7" s="52"/>
      <c r="F7" s="52"/>
      <c r="G7" s="52"/>
      <c r="H7" s="53">
        <v>0</v>
      </c>
      <c r="I7" s="53">
        <f aca="true" t="shared" si="0" ref="I7:R7">I8+I19+I27+I29+I31</f>
        <v>1018747675.2100002</v>
      </c>
      <c r="J7" s="53">
        <f t="shared" si="0"/>
        <v>0</v>
      </c>
      <c r="K7" s="53">
        <f t="shared" si="0"/>
        <v>0</v>
      </c>
      <c r="L7" s="53">
        <f t="shared" si="0"/>
        <v>0</v>
      </c>
      <c r="M7" s="53">
        <f t="shared" si="0"/>
        <v>0</v>
      </c>
      <c r="N7" s="53">
        <f t="shared" si="0"/>
        <v>0</v>
      </c>
      <c r="O7" s="53">
        <f t="shared" si="0"/>
        <v>0</v>
      </c>
      <c r="P7" s="53">
        <f t="shared" si="0"/>
        <v>0</v>
      </c>
      <c r="Q7" s="53">
        <f t="shared" si="0"/>
        <v>621726701.0300001</v>
      </c>
      <c r="R7" s="53">
        <f t="shared" si="0"/>
        <v>741466828.9399999</v>
      </c>
      <c r="S7" s="93">
        <v>0</v>
      </c>
      <c r="T7" s="93">
        <v>0</v>
      </c>
      <c r="U7" s="93">
        <v>594509953.65</v>
      </c>
    </row>
    <row r="8" spans="1:21" ht="15" outlineLevel="1">
      <c r="A8" s="55" t="s">
        <v>10</v>
      </c>
      <c r="B8" s="56" t="s">
        <v>11</v>
      </c>
      <c r="C8" s="57"/>
      <c r="D8" s="57"/>
      <c r="E8" s="57"/>
      <c r="F8" s="57"/>
      <c r="G8" s="57"/>
      <c r="H8" s="58">
        <v>0</v>
      </c>
      <c r="I8" s="58">
        <f>SUM(I9:I18)</f>
        <v>478735189.42</v>
      </c>
      <c r="J8" s="58">
        <f aca="true" t="shared" si="1" ref="J8:Q8">J9+J10+J11+J12+J13+J14+J15+J16+J17+J18</f>
        <v>0</v>
      </c>
      <c r="K8" s="58">
        <f t="shared" si="1"/>
        <v>0</v>
      </c>
      <c r="L8" s="58">
        <f t="shared" si="1"/>
        <v>0</v>
      </c>
      <c r="M8" s="58">
        <f t="shared" si="1"/>
        <v>0</v>
      </c>
      <c r="N8" s="58">
        <f t="shared" si="1"/>
        <v>0</v>
      </c>
      <c r="O8" s="58">
        <f t="shared" si="1"/>
        <v>0</v>
      </c>
      <c r="P8" s="58">
        <f t="shared" si="1"/>
        <v>0</v>
      </c>
      <c r="Q8" s="58">
        <f t="shared" si="1"/>
        <v>292528214.96000004</v>
      </c>
      <c r="R8" s="58">
        <f>SUM(R9:R18)</f>
        <v>362137545.99999994</v>
      </c>
      <c r="S8" s="93">
        <v>0</v>
      </c>
      <c r="T8" s="93">
        <v>0</v>
      </c>
      <c r="U8" s="93">
        <v>287354445.73</v>
      </c>
    </row>
    <row r="9" spans="1:21" ht="38.25" outlineLevel="2">
      <c r="A9" s="59" t="s">
        <v>395</v>
      </c>
      <c r="B9" s="60" t="s">
        <v>396</v>
      </c>
      <c r="C9" s="61"/>
      <c r="D9" s="61"/>
      <c r="E9" s="61"/>
      <c r="F9" s="61"/>
      <c r="G9" s="61"/>
      <c r="H9" s="62">
        <v>0</v>
      </c>
      <c r="I9" s="62">
        <v>426931450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232236600</v>
      </c>
      <c r="R9" s="62">
        <v>322885771.7</v>
      </c>
      <c r="S9" s="93">
        <v>0</v>
      </c>
      <c r="T9" s="93">
        <v>0</v>
      </c>
      <c r="U9" s="93">
        <v>227642312.7</v>
      </c>
    </row>
    <row r="10" spans="1:21" ht="51" outlineLevel="2">
      <c r="A10" s="59" t="s">
        <v>397</v>
      </c>
      <c r="B10" s="60" t="s">
        <v>398</v>
      </c>
      <c r="C10" s="61"/>
      <c r="D10" s="61"/>
      <c r="E10" s="61"/>
      <c r="F10" s="61"/>
      <c r="G10" s="61"/>
      <c r="H10" s="62">
        <v>0</v>
      </c>
      <c r="I10" s="62">
        <v>13190600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3800000</v>
      </c>
      <c r="R10" s="62">
        <v>3936185.02</v>
      </c>
      <c r="S10" s="93">
        <v>0</v>
      </c>
      <c r="T10" s="93">
        <v>0</v>
      </c>
      <c r="U10" s="93">
        <v>3535348.07</v>
      </c>
    </row>
    <row r="11" spans="1:21" ht="63.75" outlineLevel="2">
      <c r="A11" s="59" t="s">
        <v>399</v>
      </c>
      <c r="B11" s="60" t="s">
        <v>400</v>
      </c>
      <c r="C11" s="61"/>
      <c r="D11" s="61"/>
      <c r="E11" s="61"/>
      <c r="F11" s="61"/>
      <c r="G11" s="61"/>
      <c r="H11" s="62">
        <v>0</v>
      </c>
      <c r="I11" s="62">
        <v>94000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42730</v>
      </c>
      <c r="S11" s="93">
        <v>0</v>
      </c>
      <c r="T11" s="93">
        <v>0</v>
      </c>
      <c r="U11" s="93">
        <v>0</v>
      </c>
    </row>
    <row r="12" spans="1:21" ht="63.75" outlineLevel="2">
      <c r="A12" s="59" t="s">
        <v>18</v>
      </c>
      <c r="B12" s="60" t="s">
        <v>401</v>
      </c>
      <c r="C12" s="61"/>
      <c r="D12" s="61"/>
      <c r="E12" s="61"/>
      <c r="F12" s="61"/>
      <c r="G12" s="61"/>
      <c r="H12" s="62">
        <v>0</v>
      </c>
      <c r="I12" s="62">
        <v>657400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314830</v>
      </c>
      <c r="R12" s="62">
        <v>460480</v>
      </c>
      <c r="S12" s="93">
        <v>0</v>
      </c>
      <c r="T12" s="93">
        <v>0</v>
      </c>
      <c r="U12" s="93">
        <v>0</v>
      </c>
    </row>
    <row r="13" spans="1:21" ht="25.5" outlineLevel="2">
      <c r="A13" s="94" t="s">
        <v>22</v>
      </c>
      <c r="B13" s="95" t="s">
        <v>23</v>
      </c>
      <c r="C13" s="96"/>
      <c r="D13" s="96"/>
      <c r="E13" s="96"/>
      <c r="F13" s="96"/>
      <c r="G13" s="96"/>
      <c r="H13" s="97">
        <v>0</v>
      </c>
      <c r="I13" s="97">
        <v>184015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3">
        <v>0</v>
      </c>
      <c r="T13" s="93">
        <v>0</v>
      </c>
      <c r="U13" s="93">
        <v>0</v>
      </c>
    </row>
    <row r="14" spans="1:21" ht="15" outlineLevel="2">
      <c r="A14" s="59" t="s">
        <v>27</v>
      </c>
      <c r="B14" s="60" t="s">
        <v>402</v>
      </c>
      <c r="C14" s="61"/>
      <c r="D14" s="61"/>
      <c r="E14" s="61"/>
      <c r="F14" s="61"/>
      <c r="G14" s="61"/>
      <c r="H14" s="62">
        <v>0</v>
      </c>
      <c r="I14" s="62">
        <v>215600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215507.46</v>
      </c>
      <c r="S14" s="93">
        <v>0</v>
      </c>
      <c r="T14" s="93">
        <v>0</v>
      </c>
      <c r="U14" s="93">
        <v>0</v>
      </c>
    </row>
    <row r="15" spans="1:21" ht="15" outlineLevel="2">
      <c r="A15" s="59" t="s">
        <v>29</v>
      </c>
      <c r="B15" s="60" t="s">
        <v>403</v>
      </c>
      <c r="C15" s="61"/>
      <c r="D15" s="61"/>
      <c r="E15" s="61"/>
      <c r="F15" s="61"/>
      <c r="G15" s="61"/>
      <c r="H15" s="62">
        <v>0</v>
      </c>
      <c r="I15" s="62">
        <v>1238038.06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1238038.06</v>
      </c>
      <c r="R15" s="62">
        <v>1238038.06</v>
      </c>
      <c r="S15" s="93">
        <v>0</v>
      </c>
      <c r="T15" s="93">
        <v>0</v>
      </c>
      <c r="U15" s="93">
        <v>1238038.06</v>
      </c>
    </row>
    <row r="16" spans="1:21" ht="38.25" outlineLevel="2">
      <c r="A16" s="59" t="s">
        <v>33</v>
      </c>
      <c r="B16" s="60" t="s">
        <v>404</v>
      </c>
      <c r="C16" s="61"/>
      <c r="D16" s="61"/>
      <c r="E16" s="61"/>
      <c r="F16" s="61"/>
      <c r="G16" s="61"/>
      <c r="H16" s="62">
        <v>0</v>
      </c>
      <c r="I16" s="97">
        <v>1345211.36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1345211.36</v>
      </c>
      <c r="R16" s="62">
        <v>1345211.36</v>
      </c>
      <c r="S16" s="93">
        <v>0</v>
      </c>
      <c r="T16" s="93">
        <v>0</v>
      </c>
      <c r="U16" s="93">
        <v>1345211.36</v>
      </c>
    </row>
    <row r="17" spans="1:21" ht="42" customHeight="1" outlineLevel="2">
      <c r="A17" s="59" t="s">
        <v>405</v>
      </c>
      <c r="B17" s="60" t="s">
        <v>406</v>
      </c>
      <c r="C17" s="61"/>
      <c r="D17" s="61"/>
      <c r="E17" s="61"/>
      <c r="F17" s="61"/>
      <c r="G17" s="61"/>
      <c r="H17" s="62">
        <v>0</v>
      </c>
      <c r="I17" s="62">
        <v>29550475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27734293.5</v>
      </c>
      <c r="R17" s="62">
        <v>29481718.5</v>
      </c>
      <c r="S17" s="93">
        <v>0</v>
      </c>
      <c r="T17" s="93">
        <v>0</v>
      </c>
      <c r="U17" s="93">
        <v>27734293.5</v>
      </c>
    </row>
    <row r="18" spans="1:21" ht="38.25" outlineLevel="2">
      <c r="A18" s="59" t="s">
        <v>407</v>
      </c>
      <c r="B18" s="60" t="s">
        <v>34</v>
      </c>
      <c r="C18" s="61"/>
      <c r="D18" s="61"/>
      <c r="E18" s="61"/>
      <c r="F18" s="61"/>
      <c r="G18" s="61"/>
      <c r="H18" s="62">
        <v>0</v>
      </c>
      <c r="I18" s="62">
        <v>5328400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25859242.04</v>
      </c>
      <c r="R18" s="62">
        <v>2531903.9</v>
      </c>
      <c r="S18" s="93">
        <v>0</v>
      </c>
      <c r="T18" s="93">
        <v>0</v>
      </c>
      <c r="U18" s="93">
        <v>25859242.04</v>
      </c>
    </row>
    <row r="19" spans="1:21" ht="15" outlineLevel="1">
      <c r="A19" s="55" t="s">
        <v>35</v>
      </c>
      <c r="B19" s="56" t="s">
        <v>36</v>
      </c>
      <c r="C19" s="57"/>
      <c r="D19" s="57"/>
      <c r="E19" s="57"/>
      <c r="F19" s="57"/>
      <c r="G19" s="57"/>
      <c r="H19" s="58">
        <v>0</v>
      </c>
      <c r="I19" s="58">
        <f>SUM(I20:I26)</f>
        <v>537629010.6600001</v>
      </c>
      <c r="J19" s="58">
        <f aca="true" t="shared" si="2" ref="J19:Q19">J20+J21+J22+J23+J25+J26</f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327929210.94</v>
      </c>
      <c r="R19" s="58">
        <f>SUM(R20:R26)</f>
        <v>377674757.42</v>
      </c>
      <c r="S19" s="93">
        <v>0</v>
      </c>
      <c r="T19" s="93">
        <v>0</v>
      </c>
      <c r="U19" s="93">
        <v>305958924.23</v>
      </c>
    </row>
    <row r="20" spans="1:21" ht="63.75" outlineLevel="2">
      <c r="A20" s="59" t="s">
        <v>408</v>
      </c>
      <c r="B20" s="60" t="s">
        <v>409</v>
      </c>
      <c r="C20" s="61"/>
      <c r="D20" s="61"/>
      <c r="E20" s="61"/>
      <c r="F20" s="61"/>
      <c r="G20" s="61"/>
      <c r="H20" s="62">
        <v>0</v>
      </c>
      <c r="I20" s="62">
        <v>440851460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256889700</v>
      </c>
      <c r="R20" s="62">
        <v>310851227.5</v>
      </c>
      <c r="S20" s="93">
        <v>0</v>
      </c>
      <c r="T20" s="93">
        <v>0</v>
      </c>
      <c r="U20" s="93">
        <v>243722000</v>
      </c>
    </row>
    <row r="21" spans="1:21" ht="38.25" hidden="1" outlineLevel="2">
      <c r="A21" s="59" t="s">
        <v>410</v>
      </c>
      <c r="B21" s="60" t="s">
        <v>411</v>
      </c>
      <c r="C21" s="61"/>
      <c r="D21" s="61"/>
      <c r="E21" s="61"/>
      <c r="F21" s="61"/>
      <c r="G21" s="61"/>
      <c r="H21" s="62">
        <v>0</v>
      </c>
      <c r="I21" s="62"/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93">
        <v>0</v>
      </c>
      <c r="T21" s="93">
        <v>0</v>
      </c>
      <c r="U21" s="93">
        <v>0</v>
      </c>
    </row>
    <row r="22" spans="1:21" ht="15" outlineLevel="2">
      <c r="A22" s="59" t="s">
        <v>412</v>
      </c>
      <c r="B22" s="60" t="s">
        <v>413</v>
      </c>
      <c r="C22" s="61"/>
      <c r="D22" s="61"/>
      <c r="E22" s="61"/>
      <c r="F22" s="61"/>
      <c r="G22" s="61"/>
      <c r="H22" s="62">
        <v>0</v>
      </c>
      <c r="I22" s="62">
        <v>53191953.72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57296450</v>
      </c>
      <c r="R22" s="62">
        <v>53191953.72</v>
      </c>
      <c r="S22" s="93">
        <v>0</v>
      </c>
      <c r="T22" s="93">
        <v>0</v>
      </c>
      <c r="U22" s="93">
        <v>48623398.03</v>
      </c>
    </row>
    <row r="23" spans="1:21" ht="51" outlineLevel="2">
      <c r="A23" s="59" t="s">
        <v>48</v>
      </c>
      <c r="B23" s="60" t="s">
        <v>414</v>
      </c>
      <c r="C23" s="61"/>
      <c r="D23" s="61"/>
      <c r="E23" s="61"/>
      <c r="F23" s="61"/>
      <c r="G23" s="61"/>
      <c r="H23" s="62">
        <v>0</v>
      </c>
      <c r="I23" s="62">
        <v>2331300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993990</v>
      </c>
      <c r="R23" s="62">
        <v>864466</v>
      </c>
      <c r="S23" s="93">
        <v>0</v>
      </c>
      <c r="T23" s="93">
        <v>0</v>
      </c>
      <c r="U23" s="93">
        <v>864466</v>
      </c>
    </row>
    <row r="24" spans="1:21" ht="38.25" outlineLevel="2">
      <c r="A24" s="59" t="s">
        <v>415</v>
      </c>
      <c r="B24" s="60">
        <v>120623040</v>
      </c>
      <c r="C24" s="61"/>
      <c r="D24" s="61"/>
      <c r="E24" s="61"/>
      <c r="F24" s="61"/>
      <c r="G24" s="61"/>
      <c r="H24" s="62"/>
      <c r="I24" s="62">
        <v>27993100</v>
      </c>
      <c r="J24" s="62"/>
      <c r="K24" s="62"/>
      <c r="L24" s="62"/>
      <c r="M24" s="62"/>
      <c r="N24" s="62"/>
      <c r="O24" s="62"/>
      <c r="P24" s="62"/>
      <c r="Q24" s="62"/>
      <c r="R24" s="62"/>
      <c r="S24" s="93"/>
      <c r="T24" s="93"/>
      <c r="U24" s="93"/>
    </row>
    <row r="25" spans="1:21" ht="38.25" outlineLevel="2">
      <c r="A25" s="59" t="s">
        <v>415</v>
      </c>
      <c r="B25" s="60" t="s">
        <v>416</v>
      </c>
      <c r="C25" s="61"/>
      <c r="D25" s="61"/>
      <c r="E25" s="61"/>
      <c r="F25" s="61"/>
      <c r="G25" s="61"/>
      <c r="H25" s="62">
        <v>0</v>
      </c>
      <c r="I25" s="62">
        <v>512126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18050</v>
      </c>
      <c r="S25" s="93">
        <v>0</v>
      </c>
      <c r="T25" s="93">
        <v>0</v>
      </c>
      <c r="U25" s="93">
        <v>0</v>
      </c>
    </row>
    <row r="26" spans="1:21" ht="15" outlineLevel="2">
      <c r="A26" s="59" t="s">
        <v>29</v>
      </c>
      <c r="B26" s="60" t="s">
        <v>417</v>
      </c>
      <c r="C26" s="61"/>
      <c r="D26" s="61"/>
      <c r="E26" s="61"/>
      <c r="F26" s="61"/>
      <c r="G26" s="61"/>
      <c r="H26" s="62">
        <v>0</v>
      </c>
      <c r="I26" s="62">
        <v>12749070.94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12749070.94</v>
      </c>
      <c r="R26" s="62">
        <v>12749060.2</v>
      </c>
      <c r="S26" s="93">
        <v>0</v>
      </c>
      <c r="T26" s="93">
        <v>0</v>
      </c>
      <c r="U26" s="93">
        <v>12749060.2</v>
      </c>
    </row>
    <row r="27" spans="1:21" ht="15" outlineLevel="1">
      <c r="A27" s="55" t="s">
        <v>53</v>
      </c>
      <c r="B27" s="56" t="s">
        <v>54</v>
      </c>
      <c r="C27" s="57"/>
      <c r="D27" s="57"/>
      <c r="E27" s="57"/>
      <c r="F27" s="57"/>
      <c r="G27" s="57"/>
      <c r="H27" s="58">
        <v>0</v>
      </c>
      <c r="I27" s="58">
        <f>I28</f>
        <v>719275.13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719275.13</v>
      </c>
      <c r="R27" s="58">
        <f>R28</f>
        <v>719275.13</v>
      </c>
      <c r="S27" s="93">
        <v>0</v>
      </c>
      <c r="T27" s="93">
        <v>0</v>
      </c>
      <c r="U27" s="93">
        <v>719275.13</v>
      </c>
    </row>
    <row r="28" spans="1:21" ht="15" outlineLevel="2">
      <c r="A28" s="59" t="s">
        <v>29</v>
      </c>
      <c r="B28" s="60" t="s">
        <v>418</v>
      </c>
      <c r="C28" s="61"/>
      <c r="D28" s="61"/>
      <c r="E28" s="61"/>
      <c r="F28" s="61"/>
      <c r="G28" s="61"/>
      <c r="H28" s="62">
        <v>0</v>
      </c>
      <c r="I28" s="62">
        <v>719275.13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719275.13</v>
      </c>
      <c r="R28" s="62">
        <v>719275.13</v>
      </c>
      <c r="S28" s="93">
        <v>0</v>
      </c>
      <c r="T28" s="93">
        <v>0</v>
      </c>
      <c r="U28" s="93">
        <v>719275.13</v>
      </c>
    </row>
    <row r="29" spans="1:21" ht="15" outlineLevel="1">
      <c r="A29" s="55" t="s">
        <v>64</v>
      </c>
      <c r="B29" s="56" t="s">
        <v>65</v>
      </c>
      <c r="C29" s="57"/>
      <c r="D29" s="57"/>
      <c r="E29" s="57"/>
      <c r="F29" s="57"/>
      <c r="G29" s="57"/>
      <c r="H29" s="58">
        <v>0</v>
      </c>
      <c r="I29" s="58">
        <f>I30</f>
        <v>1117000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550000</v>
      </c>
      <c r="R29" s="58">
        <f>R30</f>
        <v>716650.39</v>
      </c>
      <c r="S29" s="93">
        <v>0</v>
      </c>
      <c r="T29" s="93">
        <v>0</v>
      </c>
      <c r="U29" s="93">
        <v>477308.56</v>
      </c>
    </row>
    <row r="30" spans="1:21" ht="38.25" outlineLevel="2">
      <c r="A30" s="59" t="s">
        <v>419</v>
      </c>
      <c r="B30" s="60" t="s">
        <v>420</v>
      </c>
      <c r="C30" s="61"/>
      <c r="D30" s="61"/>
      <c r="E30" s="61"/>
      <c r="F30" s="61"/>
      <c r="G30" s="61"/>
      <c r="H30" s="62">
        <v>0</v>
      </c>
      <c r="I30" s="62">
        <v>1117000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550000</v>
      </c>
      <c r="R30" s="62">
        <v>716650.39</v>
      </c>
      <c r="S30" s="93">
        <v>0</v>
      </c>
      <c r="T30" s="93">
        <v>0</v>
      </c>
      <c r="U30" s="93">
        <v>477308.56</v>
      </c>
    </row>
    <row r="31" spans="1:21" ht="15" outlineLevel="1">
      <c r="A31" s="55" t="s">
        <v>70</v>
      </c>
      <c r="B31" s="56" t="s">
        <v>71</v>
      </c>
      <c r="C31" s="57"/>
      <c r="D31" s="57"/>
      <c r="E31" s="57"/>
      <c r="F31" s="57"/>
      <c r="G31" s="57"/>
      <c r="H31" s="58">
        <v>0</v>
      </c>
      <c r="I31" s="58">
        <f>I32</f>
        <v>547200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f>R32</f>
        <v>218600</v>
      </c>
      <c r="S31" s="93">
        <v>0</v>
      </c>
      <c r="T31" s="93">
        <v>0</v>
      </c>
      <c r="U31" s="93">
        <v>0</v>
      </c>
    </row>
    <row r="32" spans="1:21" ht="25.5" outlineLevel="2">
      <c r="A32" s="59" t="s">
        <v>421</v>
      </c>
      <c r="B32" s="60" t="s">
        <v>422</v>
      </c>
      <c r="C32" s="61"/>
      <c r="D32" s="61"/>
      <c r="E32" s="61"/>
      <c r="F32" s="61"/>
      <c r="G32" s="61"/>
      <c r="H32" s="62">
        <v>0</v>
      </c>
      <c r="I32" s="62">
        <v>547200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218600</v>
      </c>
      <c r="S32" s="93">
        <v>0</v>
      </c>
      <c r="T32" s="93">
        <v>0</v>
      </c>
      <c r="U32" s="93">
        <v>0</v>
      </c>
    </row>
    <row r="33" spans="1:21" ht="25.5">
      <c r="A33" s="50" t="s">
        <v>81</v>
      </c>
      <c r="B33" s="51" t="s">
        <v>82</v>
      </c>
      <c r="C33" s="52"/>
      <c r="D33" s="52"/>
      <c r="E33" s="52"/>
      <c r="F33" s="52"/>
      <c r="G33" s="52"/>
      <c r="H33" s="53">
        <v>0</v>
      </c>
      <c r="I33" s="53">
        <f>I34+I36</f>
        <v>15112723.83</v>
      </c>
      <c r="J33" s="53">
        <f aca="true" t="shared" si="3" ref="J33:Q33">J34+J36</f>
        <v>0</v>
      </c>
      <c r="K33" s="53">
        <f t="shared" si="3"/>
        <v>0</v>
      </c>
      <c r="L33" s="53">
        <f t="shared" si="3"/>
        <v>0</v>
      </c>
      <c r="M33" s="53">
        <f t="shared" si="3"/>
        <v>0</v>
      </c>
      <c r="N33" s="53">
        <f t="shared" si="3"/>
        <v>0</v>
      </c>
      <c r="O33" s="53">
        <f t="shared" si="3"/>
        <v>0</v>
      </c>
      <c r="P33" s="53">
        <f t="shared" si="3"/>
        <v>0</v>
      </c>
      <c r="Q33" s="53">
        <f t="shared" si="3"/>
        <v>1447878.83</v>
      </c>
      <c r="R33" s="53">
        <f>R34+R36</f>
        <v>9266068.83</v>
      </c>
      <c r="S33" s="93">
        <v>0</v>
      </c>
      <c r="T33" s="93">
        <v>0</v>
      </c>
      <c r="U33" s="93">
        <v>1447878.83</v>
      </c>
    </row>
    <row r="34" spans="1:21" ht="15" outlineLevel="1">
      <c r="A34" s="55" t="s">
        <v>96</v>
      </c>
      <c r="B34" s="56" t="s">
        <v>97</v>
      </c>
      <c r="C34" s="57"/>
      <c r="D34" s="57"/>
      <c r="E34" s="57"/>
      <c r="F34" s="57"/>
      <c r="G34" s="57"/>
      <c r="H34" s="58">
        <v>0</v>
      </c>
      <c r="I34" s="58">
        <f>I35</f>
        <v>13664845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f>R35</f>
        <v>7818190</v>
      </c>
      <c r="S34" s="93">
        <v>0</v>
      </c>
      <c r="T34" s="93">
        <v>0</v>
      </c>
      <c r="U34" s="93">
        <v>0</v>
      </c>
    </row>
    <row r="35" spans="1:21" ht="25.5" outlineLevel="2">
      <c r="A35" s="59" t="s">
        <v>423</v>
      </c>
      <c r="B35" s="60" t="s">
        <v>424</v>
      </c>
      <c r="C35" s="61"/>
      <c r="D35" s="61"/>
      <c r="E35" s="61"/>
      <c r="F35" s="61"/>
      <c r="G35" s="61"/>
      <c r="H35" s="62">
        <v>0</v>
      </c>
      <c r="I35" s="62">
        <v>13664845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7818190</v>
      </c>
      <c r="S35" s="93">
        <v>0</v>
      </c>
      <c r="T35" s="93">
        <v>0</v>
      </c>
      <c r="U35" s="93">
        <v>0</v>
      </c>
    </row>
    <row r="36" spans="1:21" ht="15.75" customHeight="1" outlineLevel="1">
      <c r="A36" s="55" t="s">
        <v>102</v>
      </c>
      <c r="B36" s="56" t="s">
        <v>103</v>
      </c>
      <c r="C36" s="57"/>
      <c r="D36" s="57"/>
      <c r="E36" s="57"/>
      <c r="F36" s="57"/>
      <c r="G36" s="57"/>
      <c r="H36" s="58">
        <v>0</v>
      </c>
      <c r="I36" s="58">
        <f>I37</f>
        <v>1447878.83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1447878.83</v>
      </c>
      <c r="R36" s="58">
        <f>R37</f>
        <v>1447878.83</v>
      </c>
      <c r="S36" s="93">
        <v>0</v>
      </c>
      <c r="T36" s="93">
        <v>0</v>
      </c>
      <c r="U36" s="93">
        <v>1447878.83</v>
      </c>
    </row>
    <row r="37" spans="1:21" ht="15" outlineLevel="2">
      <c r="A37" s="59" t="s">
        <v>29</v>
      </c>
      <c r="B37" s="60" t="s">
        <v>425</v>
      </c>
      <c r="C37" s="61"/>
      <c r="D37" s="61"/>
      <c r="E37" s="61"/>
      <c r="F37" s="61"/>
      <c r="G37" s="61"/>
      <c r="H37" s="62">
        <v>0</v>
      </c>
      <c r="I37" s="62">
        <v>1447878.83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1447878.83</v>
      </c>
      <c r="R37" s="62">
        <v>1447878.83</v>
      </c>
      <c r="S37" s="93">
        <v>0</v>
      </c>
      <c r="T37" s="93">
        <v>0</v>
      </c>
      <c r="U37" s="93">
        <v>1447878.83</v>
      </c>
    </row>
    <row r="38" spans="1:21" ht="15">
      <c r="A38" s="50" t="s">
        <v>113</v>
      </c>
      <c r="B38" s="51" t="s">
        <v>114</v>
      </c>
      <c r="C38" s="52"/>
      <c r="D38" s="52"/>
      <c r="E38" s="52"/>
      <c r="F38" s="52"/>
      <c r="G38" s="52"/>
      <c r="H38" s="53">
        <v>0</v>
      </c>
      <c r="I38" s="53">
        <f aca="true" t="shared" si="4" ref="I38:R38">I39+I43+I47+I49</f>
        <v>17208277.48</v>
      </c>
      <c r="J38" s="53" t="e">
        <f t="shared" si="4"/>
        <v>#REF!</v>
      </c>
      <c r="K38" s="53" t="e">
        <f t="shared" si="4"/>
        <v>#REF!</v>
      </c>
      <c r="L38" s="53" t="e">
        <f t="shared" si="4"/>
        <v>#REF!</v>
      </c>
      <c r="M38" s="53" t="e">
        <f t="shared" si="4"/>
        <v>#REF!</v>
      </c>
      <c r="N38" s="53" t="e">
        <f t="shared" si="4"/>
        <v>#REF!</v>
      </c>
      <c r="O38" s="53" t="e">
        <f t="shared" si="4"/>
        <v>#REF!</v>
      </c>
      <c r="P38" s="53" t="e">
        <f t="shared" si="4"/>
        <v>#REF!</v>
      </c>
      <c r="Q38" s="53" t="e">
        <f t="shared" si="4"/>
        <v>#REF!</v>
      </c>
      <c r="R38" s="53">
        <f t="shared" si="4"/>
        <v>4466304.23</v>
      </c>
      <c r="S38" s="93">
        <v>0</v>
      </c>
      <c r="T38" s="93">
        <v>0</v>
      </c>
      <c r="U38" s="93">
        <v>7182371.33</v>
      </c>
    </row>
    <row r="39" spans="1:21" ht="15" outlineLevel="1">
      <c r="A39" s="55" t="s">
        <v>115</v>
      </c>
      <c r="B39" s="56" t="s">
        <v>116</v>
      </c>
      <c r="C39" s="57"/>
      <c r="D39" s="57"/>
      <c r="E39" s="57"/>
      <c r="F39" s="57"/>
      <c r="G39" s="57"/>
      <c r="H39" s="58">
        <v>0</v>
      </c>
      <c r="I39" s="58">
        <f>SUM(I40:I42)</f>
        <v>13809912.05</v>
      </c>
      <c r="J39" s="58" t="e">
        <f>J40+#REF!+J41</f>
        <v>#REF!</v>
      </c>
      <c r="K39" s="58" t="e">
        <f>K40+#REF!+K41</f>
        <v>#REF!</v>
      </c>
      <c r="L39" s="58" t="e">
        <f>L40+#REF!+L41</f>
        <v>#REF!</v>
      </c>
      <c r="M39" s="58" t="e">
        <f>M40+#REF!+M41</f>
        <v>#REF!</v>
      </c>
      <c r="N39" s="58" t="e">
        <f>N40+#REF!+N41</f>
        <v>#REF!</v>
      </c>
      <c r="O39" s="58" t="e">
        <f>O40+#REF!+O41</f>
        <v>#REF!</v>
      </c>
      <c r="P39" s="58" t="e">
        <f>P40+#REF!+P41</f>
        <v>#REF!</v>
      </c>
      <c r="Q39" s="58" t="e">
        <f>Q40+#REF!+Q41</f>
        <v>#REF!</v>
      </c>
      <c r="R39" s="58">
        <f>SUM(R40:R42)</f>
        <v>1477093.12</v>
      </c>
      <c r="S39" s="93">
        <v>0</v>
      </c>
      <c r="T39" s="93">
        <v>0</v>
      </c>
      <c r="U39" s="93">
        <v>1477093.12</v>
      </c>
    </row>
    <row r="40" spans="1:21" ht="15" outlineLevel="2">
      <c r="A40" s="59" t="s">
        <v>121</v>
      </c>
      <c r="B40" s="60" t="s">
        <v>426</v>
      </c>
      <c r="C40" s="61"/>
      <c r="D40" s="61"/>
      <c r="E40" s="61"/>
      <c r="F40" s="61"/>
      <c r="G40" s="61"/>
      <c r="H40" s="62">
        <v>0</v>
      </c>
      <c r="I40" s="62">
        <v>332818.93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93">
        <v>0</v>
      </c>
      <c r="T40" s="93">
        <v>0</v>
      </c>
      <c r="U40" s="93">
        <v>0</v>
      </c>
    </row>
    <row r="41" spans="1:21" ht="15" outlineLevel="2">
      <c r="A41" s="59" t="s">
        <v>29</v>
      </c>
      <c r="B41" s="60" t="s">
        <v>427</v>
      </c>
      <c r="C41" s="61"/>
      <c r="D41" s="61"/>
      <c r="E41" s="61"/>
      <c r="F41" s="61"/>
      <c r="G41" s="61"/>
      <c r="H41" s="62">
        <v>0</v>
      </c>
      <c r="I41" s="62">
        <v>1477093.12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1477093.12</v>
      </c>
      <c r="R41" s="62">
        <v>1477093.12</v>
      </c>
      <c r="S41" s="93">
        <v>0</v>
      </c>
      <c r="T41" s="93">
        <v>0</v>
      </c>
      <c r="U41" s="93">
        <v>1477093.12</v>
      </c>
    </row>
    <row r="42" spans="1:21" ht="15" outlineLevel="2">
      <c r="A42" s="59" t="s">
        <v>428</v>
      </c>
      <c r="B42" s="60" t="s">
        <v>429</v>
      </c>
      <c r="C42" s="61"/>
      <c r="D42" s="61"/>
      <c r="E42" s="61"/>
      <c r="F42" s="61"/>
      <c r="G42" s="61"/>
      <c r="H42" s="62"/>
      <c r="I42" s="62">
        <v>12000000</v>
      </c>
      <c r="J42" s="62"/>
      <c r="K42" s="62"/>
      <c r="L42" s="62"/>
      <c r="M42" s="62"/>
      <c r="N42" s="62"/>
      <c r="O42" s="62"/>
      <c r="P42" s="62"/>
      <c r="Q42" s="62"/>
      <c r="R42" s="62"/>
      <c r="S42" s="93"/>
      <c r="T42" s="93"/>
      <c r="U42" s="93"/>
    </row>
    <row r="43" spans="1:21" ht="25.5" outlineLevel="1">
      <c r="A43" s="55" t="s">
        <v>123</v>
      </c>
      <c r="B43" s="56" t="s">
        <v>124</v>
      </c>
      <c r="C43" s="57"/>
      <c r="D43" s="57"/>
      <c r="E43" s="57"/>
      <c r="F43" s="57"/>
      <c r="G43" s="57"/>
      <c r="H43" s="58">
        <v>0</v>
      </c>
      <c r="I43" s="58">
        <f>I44+I45+I46</f>
        <v>2832365.43</v>
      </c>
      <c r="J43" s="58">
        <f aca="true" t="shared" si="5" ref="J43:R43">J44+J45+J46</f>
        <v>987765.43</v>
      </c>
      <c r="K43" s="58">
        <f t="shared" si="5"/>
        <v>987765.43</v>
      </c>
      <c r="L43" s="58">
        <f t="shared" si="5"/>
        <v>987765.43</v>
      </c>
      <c r="M43" s="58">
        <f t="shared" si="5"/>
        <v>987765.43</v>
      </c>
      <c r="N43" s="58">
        <f t="shared" si="5"/>
        <v>987765.43</v>
      </c>
      <c r="O43" s="58">
        <f t="shared" si="5"/>
        <v>987765.43</v>
      </c>
      <c r="P43" s="58">
        <f t="shared" si="5"/>
        <v>987765.43</v>
      </c>
      <c r="Q43" s="58">
        <f t="shared" si="5"/>
        <v>1580805.4300000002</v>
      </c>
      <c r="R43" s="58">
        <f t="shared" si="5"/>
        <v>2423265.43</v>
      </c>
      <c r="S43" s="93">
        <v>0</v>
      </c>
      <c r="T43" s="93">
        <v>0</v>
      </c>
      <c r="U43" s="93">
        <v>5705278.21</v>
      </c>
    </row>
    <row r="44" spans="1:21" ht="38.25" outlineLevel="2">
      <c r="A44" s="59" t="s">
        <v>128</v>
      </c>
      <c r="B44" s="60" t="s">
        <v>129</v>
      </c>
      <c r="C44" s="61"/>
      <c r="D44" s="61"/>
      <c r="E44" s="61"/>
      <c r="F44" s="61"/>
      <c r="G44" s="61"/>
      <c r="H44" s="62">
        <v>0</v>
      </c>
      <c r="I44" s="62">
        <v>987765.43</v>
      </c>
      <c r="J44" s="62">
        <v>987765.43</v>
      </c>
      <c r="K44" s="62">
        <v>987765.43</v>
      </c>
      <c r="L44" s="62">
        <v>987765.43</v>
      </c>
      <c r="M44" s="62">
        <v>987765.43</v>
      </c>
      <c r="N44" s="62">
        <v>987765.43</v>
      </c>
      <c r="O44" s="62">
        <v>987765.43</v>
      </c>
      <c r="P44" s="62">
        <v>987765.43</v>
      </c>
      <c r="Q44" s="62">
        <v>987765.43</v>
      </c>
      <c r="R44" s="62">
        <v>987765.43</v>
      </c>
      <c r="S44" s="93">
        <v>0</v>
      </c>
      <c r="T44" s="93">
        <v>0</v>
      </c>
      <c r="U44" s="93">
        <v>5251278.21</v>
      </c>
    </row>
    <row r="45" spans="1:21" ht="16.5" customHeight="1" outlineLevel="2">
      <c r="A45" s="59" t="s">
        <v>430</v>
      </c>
      <c r="B45" s="60" t="s">
        <v>431</v>
      </c>
      <c r="C45" s="61"/>
      <c r="D45" s="61"/>
      <c r="E45" s="61"/>
      <c r="F45" s="61"/>
      <c r="G45" s="61"/>
      <c r="H45" s="62">
        <v>0</v>
      </c>
      <c r="I45" s="62">
        <v>454000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454000</v>
      </c>
      <c r="R45" s="62">
        <v>454000</v>
      </c>
      <c r="S45" s="93">
        <v>0</v>
      </c>
      <c r="T45" s="93">
        <v>0</v>
      </c>
      <c r="U45" s="93">
        <v>454000</v>
      </c>
    </row>
    <row r="46" spans="1:21" ht="15" outlineLevel="2">
      <c r="A46" s="59" t="s">
        <v>29</v>
      </c>
      <c r="B46" s="60" t="s">
        <v>432</v>
      </c>
      <c r="C46" s="61"/>
      <c r="D46" s="61"/>
      <c r="E46" s="61"/>
      <c r="F46" s="61"/>
      <c r="G46" s="61"/>
      <c r="H46" s="62">
        <v>0</v>
      </c>
      <c r="I46" s="62">
        <v>1390600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139040</v>
      </c>
      <c r="R46" s="62">
        <v>981500</v>
      </c>
      <c r="S46" s="93">
        <v>0</v>
      </c>
      <c r="T46" s="93">
        <v>0</v>
      </c>
      <c r="U46" s="93">
        <v>0</v>
      </c>
    </row>
    <row r="47" spans="1:21" ht="25.5" outlineLevel="1">
      <c r="A47" s="55" t="s">
        <v>141</v>
      </c>
      <c r="B47" s="56" t="s">
        <v>142</v>
      </c>
      <c r="C47" s="57"/>
      <c r="D47" s="57"/>
      <c r="E47" s="57"/>
      <c r="F47" s="57"/>
      <c r="G47" s="57"/>
      <c r="H47" s="58">
        <v>0</v>
      </c>
      <c r="I47" s="58">
        <f>I48</f>
        <v>466000</v>
      </c>
      <c r="J47" s="58">
        <f aca="true" t="shared" si="6" ref="J47:U47">J48</f>
        <v>0</v>
      </c>
      <c r="K47" s="58">
        <f t="shared" si="6"/>
        <v>0</v>
      </c>
      <c r="L47" s="58">
        <f t="shared" si="6"/>
        <v>0</v>
      </c>
      <c r="M47" s="58">
        <f t="shared" si="6"/>
        <v>0</v>
      </c>
      <c r="N47" s="58">
        <f t="shared" si="6"/>
        <v>0</v>
      </c>
      <c r="O47" s="58">
        <f t="shared" si="6"/>
        <v>0</v>
      </c>
      <c r="P47" s="58">
        <f t="shared" si="6"/>
        <v>0</v>
      </c>
      <c r="Q47" s="58">
        <f t="shared" si="6"/>
        <v>0</v>
      </c>
      <c r="R47" s="58">
        <f>R48</f>
        <v>465945.68</v>
      </c>
      <c r="S47" s="98">
        <f t="shared" si="6"/>
        <v>0</v>
      </c>
      <c r="T47" s="98">
        <f t="shared" si="6"/>
        <v>0</v>
      </c>
      <c r="U47" s="98">
        <f t="shared" si="6"/>
        <v>0</v>
      </c>
    </row>
    <row r="48" spans="1:21" ht="25.5" outlineLevel="2">
      <c r="A48" s="59" t="s">
        <v>144</v>
      </c>
      <c r="B48" s="60" t="s">
        <v>151</v>
      </c>
      <c r="C48" s="61"/>
      <c r="D48" s="61"/>
      <c r="E48" s="61"/>
      <c r="F48" s="61"/>
      <c r="G48" s="61"/>
      <c r="H48" s="62">
        <v>0</v>
      </c>
      <c r="I48" s="62">
        <v>466000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465945.68</v>
      </c>
      <c r="S48" s="93">
        <v>0</v>
      </c>
      <c r="T48" s="93">
        <v>0</v>
      </c>
      <c r="U48" s="93">
        <v>0</v>
      </c>
    </row>
    <row r="49" spans="1:21" ht="25.5" outlineLevel="1">
      <c r="A49" s="55" t="s">
        <v>152</v>
      </c>
      <c r="B49" s="56" t="s">
        <v>153</v>
      </c>
      <c r="C49" s="57"/>
      <c r="D49" s="57"/>
      <c r="E49" s="57"/>
      <c r="F49" s="57"/>
      <c r="G49" s="57"/>
      <c r="H49" s="58">
        <v>0</v>
      </c>
      <c r="I49" s="58">
        <f>I50</f>
        <v>100000</v>
      </c>
      <c r="J49" s="58">
        <f aca="true" t="shared" si="7" ref="J49:Q49">J50</f>
        <v>0</v>
      </c>
      <c r="K49" s="58">
        <f t="shared" si="7"/>
        <v>0</v>
      </c>
      <c r="L49" s="58">
        <f t="shared" si="7"/>
        <v>0</v>
      </c>
      <c r="M49" s="58">
        <f t="shared" si="7"/>
        <v>0</v>
      </c>
      <c r="N49" s="58">
        <f t="shared" si="7"/>
        <v>0</v>
      </c>
      <c r="O49" s="58">
        <f t="shared" si="7"/>
        <v>0</v>
      </c>
      <c r="P49" s="58">
        <f t="shared" si="7"/>
        <v>0</v>
      </c>
      <c r="Q49" s="58">
        <f t="shared" si="7"/>
        <v>100000</v>
      </c>
      <c r="R49" s="58">
        <f>R50</f>
        <v>100000</v>
      </c>
      <c r="S49" s="93">
        <v>0</v>
      </c>
      <c r="T49" s="93">
        <v>0</v>
      </c>
      <c r="U49" s="93">
        <v>0</v>
      </c>
    </row>
    <row r="50" spans="1:21" ht="25.5" outlineLevel="2">
      <c r="A50" s="59" t="s">
        <v>433</v>
      </c>
      <c r="B50" s="60" t="s">
        <v>434</v>
      </c>
      <c r="C50" s="61"/>
      <c r="D50" s="61"/>
      <c r="E50" s="61"/>
      <c r="F50" s="61"/>
      <c r="G50" s="61"/>
      <c r="H50" s="62">
        <v>0</v>
      </c>
      <c r="I50" s="62">
        <v>100000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100000</v>
      </c>
      <c r="R50" s="62">
        <v>100000</v>
      </c>
      <c r="S50" s="93">
        <v>0</v>
      </c>
      <c r="T50" s="93">
        <v>0</v>
      </c>
      <c r="U50" s="93">
        <v>0</v>
      </c>
    </row>
    <row r="51" spans="1:21" ht="15" customHeight="1">
      <c r="A51" s="50" t="s">
        <v>165</v>
      </c>
      <c r="B51" s="51" t="s">
        <v>166</v>
      </c>
      <c r="C51" s="52"/>
      <c r="D51" s="52"/>
      <c r="E51" s="52"/>
      <c r="F51" s="52"/>
      <c r="G51" s="52"/>
      <c r="H51" s="53">
        <v>0</v>
      </c>
      <c r="I51" s="53">
        <f aca="true" t="shared" si="8" ref="I51:R51">I52+I64+I66</f>
        <v>47576194.8</v>
      </c>
      <c r="J51" s="53" t="e">
        <f t="shared" si="8"/>
        <v>#REF!</v>
      </c>
      <c r="K51" s="53" t="e">
        <f t="shared" si="8"/>
        <v>#REF!</v>
      </c>
      <c r="L51" s="53" t="e">
        <f t="shared" si="8"/>
        <v>#REF!</v>
      </c>
      <c r="M51" s="53" t="e">
        <f t="shared" si="8"/>
        <v>#REF!</v>
      </c>
      <c r="N51" s="53" t="e">
        <f t="shared" si="8"/>
        <v>#REF!</v>
      </c>
      <c r="O51" s="53" t="e">
        <f t="shared" si="8"/>
        <v>#REF!</v>
      </c>
      <c r="P51" s="53" t="e">
        <f t="shared" si="8"/>
        <v>#REF!</v>
      </c>
      <c r="Q51" s="53" t="e">
        <f t="shared" si="8"/>
        <v>#REF!</v>
      </c>
      <c r="R51" s="53">
        <f t="shared" si="8"/>
        <v>33488070.59</v>
      </c>
      <c r="S51" s="93">
        <v>0</v>
      </c>
      <c r="T51" s="93">
        <v>0</v>
      </c>
      <c r="U51" s="93">
        <v>26599719.24</v>
      </c>
    </row>
    <row r="52" spans="1:21" ht="15" outlineLevel="1">
      <c r="A52" s="55" t="s">
        <v>167</v>
      </c>
      <c r="B52" s="56" t="s">
        <v>168</v>
      </c>
      <c r="C52" s="57"/>
      <c r="D52" s="57"/>
      <c r="E52" s="57"/>
      <c r="F52" s="57"/>
      <c r="G52" s="57"/>
      <c r="H52" s="58">
        <v>0</v>
      </c>
      <c r="I52" s="58">
        <f>SUM(I53:I63)</f>
        <v>37447900</v>
      </c>
      <c r="J52" s="58" t="e">
        <f>J53+J54+J55+J56+#REF!+J57+J58+J59+J60+J61+J62+J63</f>
        <v>#REF!</v>
      </c>
      <c r="K52" s="58" t="e">
        <f>K53+K54+K55+K56+#REF!+K57+K58+K59+K60+K61+K62+K63</f>
        <v>#REF!</v>
      </c>
      <c r="L52" s="58" t="e">
        <f>L53+L54+L55+L56+#REF!+L57+L58+L59+L60+L61+L62+L63</f>
        <v>#REF!</v>
      </c>
      <c r="M52" s="58" t="e">
        <f>M53+M54+M55+M56+#REF!+M57+M58+M59+M60+M61+M62+M63</f>
        <v>#REF!</v>
      </c>
      <c r="N52" s="58" t="e">
        <f>N53+N54+N55+N56+#REF!+N57+N58+N59+N60+N61+N62+N63</f>
        <v>#REF!</v>
      </c>
      <c r="O52" s="58" t="e">
        <f>O53+O54+O55+O56+#REF!+O57+O58+O59+O60+O61+O62+O63</f>
        <v>#REF!</v>
      </c>
      <c r="P52" s="58" t="e">
        <f>P53+P54+P55+P56+#REF!+P57+P58+P59+P60+P61+P62+P63</f>
        <v>#REF!</v>
      </c>
      <c r="Q52" s="58" t="e">
        <f>Q53+Q54+Q55+Q56+#REF!+Q57+Q58+Q59+Q60+Q61+Q62+Q63</f>
        <v>#REF!</v>
      </c>
      <c r="R52" s="58">
        <f>SUM(R53:R63)</f>
        <v>26315787.099999998</v>
      </c>
      <c r="S52" s="93">
        <v>0</v>
      </c>
      <c r="T52" s="93">
        <v>0</v>
      </c>
      <c r="U52" s="93">
        <v>19165103.75</v>
      </c>
    </row>
    <row r="53" spans="1:21" ht="15" outlineLevel="2">
      <c r="A53" s="59" t="s">
        <v>435</v>
      </c>
      <c r="B53" s="60" t="s">
        <v>436</v>
      </c>
      <c r="C53" s="61"/>
      <c r="D53" s="61"/>
      <c r="E53" s="61"/>
      <c r="F53" s="61"/>
      <c r="G53" s="61"/>
      <c r="H53" s="62">
        <v>0</v>
      </c>
      <c r="I53" s="62">
        <v>412200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257000</v>
      </c>
      <c r="R53" s="62">
        <v>273454.78</v>
      </c>
      <c r="S53" s="93">
        <v>0</v>
      </c>
      <c r="T53" s="93">
        <v>0</v>
      </c>
      <c r="U53" s="93">
        <v>175695.06</v>
      </c>
    </row>
    <row r="54" spans="1:21" ht="15" outlineLevel="2">
      <c r="A54" s="59" t="s">
        <v>437</v>
      </c>
      <c r="B54" s="60" t="s">
        <v>438</v>
      </c>
      <c r="C54" s="61"/>
      <c r="D54" s="61"/>
      <c r="E54" s="61"/>
      <c r="F54" s="61"/>
      <c r="G54" s="61"/>
      <c r="H54" s="62">
        <v>0</v>
      </c>
      <c r="I54" s="62">
        <v>1857700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1447700</v>
      </c>
      <c r="R54" s="62">
        <v>1295499.32</v>
      </c>
      <c r="S54" s="93">
        <v>0</v>
      </c>
      <c r="T54" s="93">
        <v>0</v>
      </c>
      <c r="U54" s="93">
        <v>853052.26</v>
      </c>
    </row>
    <row r="55" spans="1:21" ht="25.5" outlineLevel="2">
      <c r="A55" s="59" t="s">
        <v>439</v>
      </c>
      <c r="B55" s="60" t="s">
        <v>440</v>
      </c>
      <c r="C55" s="61"/>
      <c r="D55" s="61"/>
      <c r="E55" s="61"/>
      <c r="F55" s="61"/>
      <c r="G55" s="61"/>
      <c r="H55" s="62">
        <v>0</v>
      </c>
      <c r="I55" s="62">
        <v>18000000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9350000</v>
      </c>
      <c r="R55" s="62">
        <v>13296911.28</v>
      </c>
      <c r="S55" s="93">
        <v>0</v>
      </c>
      <c r="T55" s="93">
        <v>0</v>
      </c>
      <c r="U55" s="93">
        <v>8881435.77</v>
      </c>
    </row>
    <row r="56" spans="1:21" ht="15" outlineLevel="2">
      <c r="A56" s="59" t="s">
        <v>441</v>
      </c>
      <c r="B56" s="60" t="s">
        <v>442</v>
      </c>
      <c r="C56" s="61"/>
      <c r="D56" s="61"/>
      <c r="E56" s="61"/>
      <c r="F56" s="61"/>
      <c r="G56" s="61"/>
      <c r="H56" s="62">
        <v>0</v>
      </c>
      <c r="I56" s="62">
        <v>960000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480000</v>
      </c>
      <c r="R56" s="62">
        <v>720000</v>
      </c>
      <c r="S56" s="93">
        <v>0</v>
      </c>
      <c r="T56" s="93">
        <v>0</v>
      </c>
      <c r="U56" s="93">
        <v>480000</v>
      </c>
    </row>
    <row r="57" spans="1:21" ht="25.5" outlineLevel="2">
      <c r="A57" s="59" t="s">
        <v>443</v>
      </c>
      <c r="B57" s="60" t="s">
        <v>444</v>
      </c>
      <c r="C57" s="61"/>
      <c r="D57" s="61"/>
      <c r="E57" s="61"/>
      <c r="F57" s="61"/>
      <c r="G57" s="61"/>
      <c r="H57" s="62">
        <v>0</v>
      </c>
      <c r="I57" s="62">
        <v>4232600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2335000</v>
      </c>
      <c r="R57" s="62">
        <v>2894861.41</v>
      </c>
      <c r="S57" s="93">
        <v>0</v>
      </c>
      <c r="T57" s="93">
        <v>0</v>
      </c>
      <c r="U57" s="93">
        <v>1703126.16</v>
      </c>
    </row>
    <row r="58" spans="1:21" ht="25.5" outlineLevel="2">
      <c r="A58" s="59" t="s">
        <v>445</v>
      </c>
      <c r="B58" s="60" t="s">
        <v>446</v>
      </c>
      <c r="C58" s="61"/>
      <c r="D58" s="61"/>
      <c r="E58" s="61"/>
      <c r="F58" s="61"/>
      <c r="G58" s="61"/>
      <c r="H58" s="62">
        <v>0</v>
      </c>
      <c r="I58" s="62">
        <v>216600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145000</v>
      </c>
      <c r="R58" s="62">
        <v>146023.05</v>
      </c>
      <c r="S58" s="93">
        <v>0</v>
      </c>
      <c r="T58" s="93">
        <v>0</v>
      </c>
      <c r="U58" s="93">
        <v>92426.6</v>
      </c>
    </row>
    <row r="59" spans="1:21" ht="25.5" hidden="1" outlineLevel="2">
      <c r="A59" s="59" t="s">
        <v>447</v>
      </c>
      <c r="B59" s="60" t="s">
        <v>448</v>
      </c>
      <c r="C59" s="61"/>
      <c r="D59" s="61"/>
      <c r="E59" s="61"/>
      <c r="F59" s="61"/>
      <c r="G59" s="61"/>
      <c r="H59" s="62">
        <v>0</v>
      </c>
      <c r="I59" s="62"/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93">
        <v>0</v>
      </c>
      <c r="T59" s="93">
        <v>0</v>
      </c>
      <c r="U59" s="93">
        <v>0</v>
      </c>
    </row>
    <row r="60" spans="1:21" ht="25.5" outlineLevel="2">
      <c r="A60" s="59" t="s">
        <v>449</v>
      </c>
      <c r="B60" s="60" t="s">
        <v>450</v>
      </c>
      <c r="C60" s="61"/>
      <c r="D60" s="61"/>
      <c r="E60" s="61"/>
      <c r="F60" s="61"/>
      <c r="G60" s="61"/>
      <c r="H60" s="62">
        <v>0</v>
      </c>
      <c r="I60" s="62">
        <v>613900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310000</v>
      </c>
      <c r="R60" s="62">
        <v>212195.79</v>
      </c>
      <c r="S60" s="93">
        <v>0</v>
      </c>
      <c r="T60" s="93">
        <v>0</v>
      </c>
      <c r="U60" s="93">
        <v>122746.82</v>
      </c>
    </row>
    <row r="61" spans="1:21" ht="25.5" outlineLevel="2">
      <c r="A61" s="59" t="s">
        <v>451</v>
      </c>
      <c r="B61" s="60" t="s">
        <v>452</v>
      </c>
      <c r="C61" s="61"/>
      <c r="D61" s="61"/>
      <c r="E61" s="61"/>
      <c r="F61" s="61"/>
      <c r="G61" s="61"/>
      <c r="H61" s="62">
        <v>0</v>
      </c>
      <c r="I61" s="62">
        <v>1178000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1140000</v>
      </c>
      <c r="R61" s="62">
        <v>509351.47</v>
      </c>
      <c r="S61" s="93">
        <v>0</v>
      </c>
      <c r="T61" s="93">
        <v>0</v>
      </c>
      <c r="U61" s="93">
        <v>325040.71</v>
      </c>
    </row>
    <row r="62" spans="1:21" ht="15" outlineLevel="2">
      <c r="A62" s="59" t="s">
        <v>453</v>
      </c>
      <c r="B62" s="60" t="s">
        <v>454</v>
      </c>
      <c r="C62" s="61"/>
      <c r="D62" s="61"/>
      <c r="E62" s="61"/>
      <c r="F62" s="61"/>
      <c r="G62" s="61"/>
      <c r="H62" s="62">
        <v>0</v>
      </c>
      <c r="I62" s="62">
        <v>9540000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8340000</v>
      </c>
      <c r="R62" s="62">
        <v>6967490</v>
      </c>
      <c r="S62" s="93">
        <v>0</v>
      </c>
      <c r="T62" s="93">
        <v>0</v>
      </c>
      <c r="U62" s="93">
        <v>6009950</v>
      </c>
    </row>
    <row r="63" spans="1:21" ht="38.25" outlineLevel="2">
      <c r="A63" s="59" t="s">
        <v>455</v>
      </c>
      <c r="B63" s="60" t="s">
        <v>456</v>
      </c>
      <c r="C63" s="61"/>
      <c r="D63" s="61"/>
      <c r="E63" s="61"/>
      <c r="F63" s="61"/>
      <c r="G63" s="61"/>
      <c r="H63" s="62">
        <v>0</v>
      </c>
      <c r="I63" s="62">
        <v>436900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436900</v>
      </c>
      <c r="R63" s="62">
        <v>0</v>
      </c>
      <c r="S63" s="93">
        <v>0</v>
      </c>
      <c r="T63" s="93">
        <v>0</v>
      </c>
      <c r="U63" s="93">
        <v>0</v>
      </c>
    </row>
    <row r="64" spans="1:21" ht="25.5" outlineLevel="1">
      <c r="A64" s="55" t="s">
        <v>179</v>
      </c>
      <c r="B64" s="56" t="s">
        <v>180</v>
      </c>
      <c r="C64" s="57"/>
      <c r="D64" s="57"/>
      <c r="E64" s="57"/>
      <c r="F64" s="57"/>
      <c r="G64" s="57"/>
      <c r="H64" s="58">
        <v>0</v>
      </c>
      <c r="I64" s="58">
        <f>I65</f>
        <v>2098394.8</v>
      </c>
      <c r="J64" s="58">
        <f aca="true" t="shared" si="9" ref="J64:Q64">J65</f>
        <v>0</v>
      </c>
      <c r="K64" s="58">
        <f t="shared" si="9"/>
        <v>0</v>
      </c>
      <c r="L64" s="58">
        <f t="shared" si="9"/>
        <v>0</v>
      </c>
      <c r="M64" s="58">
        <f t="shared" si="9"/>
        <v>0</v>
      </c>
      <c r="N64" s="58">
        <f t="shared" si="9"/>
        <v>0</v>
      </c>
      <c r="O64" s="58">
        <f t="shared" si="9"/>
        <v>0</v>
      </c>
      <c r="P64" s="58">
        <f t="shared" si="9"/>
        <v>0</v>
      </c>
      <c r="Q64" s="58">
        <f t="shared" si="9"/>
        <v>4311552</v>
      </c>
      <c r="R64" s="58">
        <f>R65</f>
        <v>2098394.8</v>
      </c>
      <c r="S64" s="93">
        <v>0</v>
      </c>
      <c r="T64" s="93">
        <v>0</v>
      </c>
      <c r="U64" s="93">
        <v>4311552</v>
      </c>
    </row>
    <row r="65" spans="1:21" ht="15" outlineLevel="2">
      <c r="A65" s="59" t="s">
        <v>181</v>
      </c>
      <c r="B65" s="60" t="s">
        <v>182</v>
      </c>
      <c r="C65" s="61"/>
      <c r="D65" s="61"/>
      <c r="E65" s="61"/>
      <c r="F65" s="61"/>
      <c r="G65" s="61"/>
      <c r="H65" s="62">
        <v>0</v>
      </c>
      <c r="I65" s="62">
        <v>2098394.8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4311552</v>
      </c>
      <c r="R65" s="62">
        <v>2098394.8</v>
      </c>
      <c r="S65" s="93">
        <v>0</v>
      </c>
      <c r="T65" s="93">
        <v>0</v>
      </c>
      <c r="U65" s="93">
        <v>4311552</v>
      </c>
    </row>
    <row r="66" spans="1:21" ht="25.5" outlineLevel="1">
      <c r="A66" s="55" t="s">
        <v>457</v>
      </c>
      <c r="B66" s="56" t="s">
        <v>458</v>
      </c>
      <c r="C66" s="57"/>
      <c r="D66" s="57"/>
      <c r="E66" s="57"/>
      <c r="F66" s="57"/>
      <c r="G66" s="57"/>
      <c r="H66" s="58">
        <v>0</v>
      </c>
      <c r="I66" s="58">
        <f>I67</f>
        <v>8029900</v>
      </c>
      <c r="J66" s="58">
        <f aca="true" t="shared" si="10" ref="J66:Q66">J67</f>
        <v>0</v>
      </c>
      <c r="K66" s="58">
        <f t="shared" si="10"/>
        <v>0</v>
      </c>
      <c r="L66" s="58">
        <f t="shared" si="10"/>
        <v>0</v>
      </c>
      <c r="M66" s="58">
        <f t="shared" si="10"/>
        <v>0</v>
      </c>
      <c r="N66" s="58">
        <f t="shared" si="10"/>
        <v>0</v>
      </c>
      <c r="O66" s="58">
        <f t="shared" si="10"/>
        <v>0</v>
      </c>
      <c r="P66" s="58">
        <f t="shared" si="10"/>
        <v>0</v>
      </c>
      <c r="Q66" s="58">
        <f t="shared" si="10"/>
        <v>3838098</v>
      </c>
      <c r="R66" s="58">
        <f>R67</f>
        <v>5073888.69</v>
      </c>
      <c r="S66" s="93">
        <v>0</v>
      </c>
      <c r="T66" s="93">
        <v>0</v>
      </c>
      <c r="U66" s="93">
        <v>3123063.49</v>
      </c>
    </row>
    <row r="67" spans="1:21" ht="53.25" customHeight="1" outlineLevel="2">
      <c r="A67" s="59" t="s">
        <v>459</v>
      </c>
      <c r="B67" s="60" t="s">
        <v>460</v>
      </c>
      <c r="C67" s="61"/>
      <c r="D67" s="61"/>
      <c r="E67" s="61"/>
      <c r="F67" s="61"/>
      <c r="G67" s="61"/>
      <c r="H67" s="62">
        <v>0</v>
      </c>
      <c r="I67" s="62">
        <v>8029900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3838098</v>
      </c>
      <c r="R67" s="62">
        <v>5073888.69</v>
      </c>
      <c r="S67" s="93">
        <v>0</v>
      </c>
      <c r="T67" s="93">
        <v>0</v>
      </c>
      <c r="U67" s="93">
        <v>3123063.49</v>
      </c>
    </row>
    <row r="68" spans="1:21" ht="15">
      <c r="A68" s="50" t="s">
        <v>203</v>
      </c>
      <c r="B68" s="51" t="s">
        <v>204</v>
      </c>
      <c r="C68" s="52"/>
      <c r="D68" s="52"/>
      <c r="E68" s="52"/>
      <c r="F68" s="52"/>
      <c r="G68" s="52"/>
      <c r="H68" s="53">
        <v>0</v>
      </c>
      <c r="I68" s="53">
        <f aca="true" t="shared" si="11" ref="I68:R68">I69+I76+I78+I81</f>
        <v>263597100</v>
      </c>
      <c r="J68" s="53">
        <f t="shared" si="11"/>
        <v>8615900</v>
      </c>
      <c r="K68" s="53">
        <f t="shared" si="11"/>
        <v>8615900</v>
      </c>
      <c r="L68" s="53">
        <f t="shared" si="11"/>
        <v>8615900</v>
      </c>
      <c r="M68" s="53">
        <f t="shared" si="11"/>
        <v>8615900</v>
      </c>
      <c r="N68" s="53">
        <f t="shared" si="11"/>
        <v>8615900</v>
      </c>
      <c r="O68" s="53">
        <f t="shared" si="11"/>
        <v>8615900</v>
      </c>
      <c r="P68" s="53">
        <f t="shared" si="11"/>
        <v>8615900</v>
      </c>
      <c r="Q68" s="53">
        <f t="shared" si="11"/>
        <v>60251453.43</v>
      </c>
      <c r="R68" s="53">
        <f t="shared" si="11"/>
        <v>168258704.05</v>
      </c>
      <c r="S68" s="93">
        <v>0</v>
      </c>
      <c r="T68" s="93">
        <v>0</v>
      </c>
      <c r="U68" s="93">
        <v>49528515.02</v>
      </c>
    </row>
    <row r="69" spans="1:21" ht="15" outlineLevel="1">
      <c r="A69" s="55" t="s">
        <v>209</v>
      </c>
      <c r="B69" s="56" t="s">
        <v>210</v>
      </c>
      <c r="C69" s="57"/>
      <c r="D69" s="57"/>
      <c r="E69" s="57"/>
      <c r="F69" s="57"/>
      <c r="G69" s="57"/>
      <c r="H69" s="58">
        <v>0</v>
      </c>
      <c r="I69" s="58">
        <f>SUM(I70:I75)</f>
        <v>92265200</v>
      </c>
      <c r="J69" s="58">
        <f aca="true" t="shared" si="12" ref="J69:Q69">J71+J72+J73+J74+J75</f>
        <v>0</v>
      </c>
      <c r="K69" s="58">
        <f t="shared" si="12"/>
        <v>0</v>
      </c>
      <c r="L69" s="58">
        <f t="shared" si="12"/>
        <v>0</v>
      </c>
      <c r="M69" s="58">
        <f t="shared" si="12"/>
        <v>0</v>
      </c>
      <c r="N69" s="58">
        <f t="shared" si="12"/>
        <v>0</v>
      </c>
      <c r="O69" s="58">
        <f t="shared" si="12"/>
        <v>0</v>
      </c>
      <c r="P69" s="58">
        <f t="shared" si="12"/>
        <v>0</v>
      </c>
      <c r="Q69" s="58">
        <f t="shared" si="12"/>
        <v>7233553.43</v>
      </c>
      <c r="R69" s="58">
        <f>SUM(R70:R75)</f>
        <v>7348949.26</v>
      </c>
      <c r="S69" s="93">
        <v>0</v>
      </c>
      <c r="T69" s="93">
        <v>0</v>
      </c>
      <c r="U69" s="93">
        <v>6903153.43</v>
      </c>
    </row>
    <row r="70" spans="1:21" ht="15" outlineLevel="1">
      <c r="A70" s="59" t="s">
        <v>27</v>
      </c>
      <c r="B70" s="60" t="s">
        <v>461</v>
      </c>
      <c r="C70" s="61"/>
      <c r="D70" s="61"/>
      <c r="E70" s="61"/>
      <c r="F70" s="61"/>
      <c r="G70" s="61"/>
      <c r="H70" s="62"/>
      <c r="I70" s="62">
        <v>23823000</v>
      </c>
      <c r="J70" s="62"/>
      <c r="K70" s="62"/>
      <c r="L70" s="62"/>
      <c r="M70" s="62"/>
      <c r="N70" s="62"/>
      <c r="O70" s="62"/>
      <c r="P70" s="62"/>
      <c r="Q70" s="62"/>
      <c r="R70" s="62"/>
      <c r="S70" s="93"/>
      <c r="T70" s="93"/>
      <c r="U70" s="93"/>
    </row>
    <row r="71" spans="1:21" ht="15" outlineLevel="2">
      <c r="A71" s="59" t="s">
        <v>212</v>
      </c>
      <c r="B71" s="60" t="s">
        <v>462</v>
      </c>
      <c r="C71" s="61"/>
      <c r="D71" s="61"/>
      <c r="E71" s="61"/>
      <c r="F71" s="61"/>
      <c r="G71" s="61"/>
      <c r="H71" s="62">
        <v>0</v>
      </c>
      <c r="I71" s="62">
        <v>7383700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6903153.43</v>
      </c>
      <c r="R71" s="62">
        <v>6903153.43</v>
      </c>
      <c r="S71" s="93">
        <v>0</v>
      </c>
      <c r="T71" s="93">
        <v>0</v>
      </c>
      <c r="U71" s="93">
        <v>6903153.43</v>
      </c>
    </row>
    <row r="72" spans="1:21" ht="28.5" customHeight="1" outlineLevel="2">
      <c r="A72" s="59" t="s">
        <v>215</v>
      </c>
      <c r="B72" s="60" t="s">
        <v>463</v>
      </c>
      <c r="C72" s="61"/>
      <c r="D72" s="61"/>
      <c r="E72" s="61"/>
      <c r="F72" s="61"/>
      <c r="G72" s="61"/>
      <c r="H72" s="62">
        <v>0</v>
      </c>
      <c r="I72" s="62">
        <v>11500000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93">
        <v>0</v>
      </c>
      <c r="T72" s="93">
        <v>0</v>
      </c>
      <c r="U72" s="93">
        <v>0</v>
      </c>
    </row>
    <row r="73" spans="1:21" ht="15" outlineLevel="2">
      <c r="A73" s="59" t="s">
        <v>217</v>
      </c>
      <c r="B73" s="60" t="s">
        <v>464</v>
      </c>
      <c r="C73" s="61"/>
      <c r="D73" s="61"/>
      <c r="E73" s="61"/>
      <c r="F73" s="61"/>
      <c r="G73" s="61"/>
      <c r="H73" s="62">
        <v>0</v>
      </c>
      <c r="I73" s="62">
        <v>49103000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93">
        <v>0</v>
      </c>
      <c r="T73" s="93">
        <v>0</v>
      </c>
      <c r="U73" s="93">
        <v>0</v>
      </c>
    </row>
    <row r="74" spans="1:21" ht="15" outlineLevel="2">
      <c r="A74" s="59" t="s">
        <v>27</v>
      </c>
      <c r="B74" s="60" t="s">
        <v>465</v>
      </c>
      <c r="C74" s="61"/>
      <c r="D74" s="61"/>
      <c r="E74" s="61"/>
      <c r="F74" s="61"/>
      <c r="G74" s="61"/>
      <c r="H74" s="62">
        <v>0</v>
      </c>
      <c r="I74" s="62">
        <v>125100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115440.49</v>
      </c>
      <c r="S74" s="93">
        <v>0</v>
      </c>
      <c r="T74" s="93">
        <v>0</v>
      </c>
      <c r="U74" s="93">
        <v>0</v>
      </c>
    </row>
    <row r="75" spans="1:21" ht="15" outlineLevel="2">
      <c r="A75" s="59" t="s">
        <v>29</v>
      </c>
      <c r="B75" s="60" t="s">
        <v>466</v>
      </c>
      <c r="C75" s="61"/>
      <c r="D75" s="61"/>
      <c r="E75" s="61"/>
      <c r="F75" s="61"/>
      <c r="G75" s="61"/>
      <c r="H75" s="62">
        <v>0</v>
      </c>
      <c r="I75" s="62">
        <v>330400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330400</v>
      </c>
      <c r="R75" s="62">
        <v>330355.34</v>
      </c>
      <c r="S75" s="93">
        <v>0</v>
      </c>
      <c r="T75" s="93">
        <v>0</v>
      </c>
      <c r="U75" s="93">
        <v>0</v>
      </c>
    </row>
    <row r="76" spans="1:21" ht="15" outlineLevel="1">
      <c r="A76" s="55" t="s">
        <v>222</v>
      </c>
      <c r="B76" s="56" t="s">
        <v>223</v>
      </c>
      <c r="C76" s="57"/>
      <c r="D76" s="57"/>
      <c r="E76" s="57"/>
      <c r="F76" s="57"/>
      <c r="G76" s="57"/>
      <c r="H76" s="58">
        <v>0</v>
      </c>
      <c r="I76" s="58">
        <f>I77</f>
        <v>853800</v>
      </c>
      <c r="J76" s="58">
        <f aca="true" t="shared" si="13" ref="J76:Q76">J77</f>
        <v>0</v>
      </c>
      <c r="K76" s="58">
        <f t="shared" si="13"/>
        <v>0</v>
      </c>
      <c r="L76" s="58">
        <f t="shared" si="13"/>
        <v>0</v>
      </c>
      <c r="M76" s="58">
        <f t="shared" si="13"/>
        <v>0</v>
      </c>
      <c r="N76" s="58">
        <f t="shared" si="13"/>
        <v>0</v>
      </c>
      <c r="O76" s="58">
        <f t="shared" si="13"/>
        <v>0</v>
      </c>
      <c r="P76" s="58">
        <f t="shared" si="13"/>
        <v>0</v>
      </c>
      <c r="Q76" s="58">
        <f t="shared" si="13"/>
        <v>402000</v>
      </c>
      <c r="R76" s="58">
        <f>R77</f>
        <v>485426.74</v>
      </c>
      <c r="S76" s="93">
        <v>0</v>
      </c>
      <c r="T76" s="93">
        <v>0</v>
      </c>
      <c r="U76" s="93">
        <v>275992.79</v>
      </c>
    </row>
    <row r="77" spans="1:21" ht="25.5" outlineLevel="2">
      <c r="A77" s="59" t="s">
        <v>467</v>
      </c>
      <c r="B77" s="60" t="s">
        <v>468</v>
      </c>
      <c r="C77" s="61"/>
      <c r="D77" s="61"/>
      <c r="E77" s="61"/>
      <c r="F77" s="61"/>
      <c r="G77" s="61"/>
      <c r="H77" s="62">
        <v>0</v>
      </c>
      <c r="I77" s="62">
        <v>853800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402000</v>
      </c>
      <c r="R77" s="62">
        <v>485426.74</v>
      </c>
      <c r="S77" s="93">
        <v>0</v>
      </c>
      <c r="T77" s="93">
        <v>0</v>
      </c>
      <c r="U77" s="93">
        <v>275992.79</v>
      </c>
    </row>
    <row r="78" spans="1:21" ht="15" outlineLevel="1">
      <c r="A78" s="55" t="s">
        <v>228</v>
      </c>
      <c r="B78" s="56" t="s">
        <v>229</v>
      </c>
      <c r="C78" s="57"/>
      <c r="D78" s="57"/>
      <c r="E78" s="57"/>
      <c r="F78" s="57"/>
      <c r="G78" s="57"/>
      <c r="H78" s="58">
        <v>0</v>
      </c>
      <c r="I78" s="58">
        <f>SUM(I79:I80)</f>
        <v>469000</v>
      </c>
      <c r="J78" s="58">
        <f aca="true" t="shared" si="14" ref="J78:Q78">J79+J80</f>
        <v>0</v>
      </c>
      <c r="K78" s="58">
        <f t="shared" si="14"/>
        <v>0</v>
      </c>
      <c r="L78" s="58">
        <f t="shared" si="14"/>
        <v>0</v>
      </c>
      <c r="M78" s="58">
        <f t="shared" si="14"/>
        <v>0</v>
      </c>
      <c r="N78" s="58">
        <f t="shared" si="14"/>
        <v>0</v>
      </c>
      <c r="O78" s="58">
        <f t="shared" si="14"/>
        <v>0</v>
      </c>
      <c r="P78" s="58">
        <f t="shared" si="14"/>
        <v>0</v>
      </c>
      <c r="Q78" s="58">
        <f t="shared" si="14"/>
        <v>0</v>
      </c>
      <c r="R78" s="58">
        <f>SUM(R79:R80)</f>
        <v>0</v>
      </c>
      <c r="S78" s="93">
        <v>0</v>
      </c>
      <c r="T78" s="93">
        <v>0</v>
      </c>
      <c r="U78" s="93">
        <v>0</v>
      </c>
    </row>
    <row r="79" spans="1:21" ht="15" outlineLevel="2">
      <c r="A79" s="59" t="s">
        <v>27</v>
      </c>
      <c r="B79" s="60" t="s">
        <v>469</v>
      </c>
      <c r="C79" s="61"/>
      <c r="D79" s="61"/>
      <c r="E79" s="61"/>
      <c r="F79" s="61"/>
      <c r="G79" s="61"/>
      <c r="H79" s="62">
        <v>0</v>
      </c>
      <c r="I79" s="62">
        <v>125000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93">
        <v>0</v>
      </c>
      <c r="T79" s="93">
        <v>0</v>
      </c>
      <c r="U79" s="93">
        <v>0</v>
      </c>
    </row>
    <row r="80" spans="1:21" ht="25.5" outlineLevel="2">
      <c r="A80" s="59" t="s">
        <v>470</v>
      </c>
      <c r="B80" s="60" t="s">
        <v>471</v>
      </c>
      <c r="C80" s="61"/>
      <c r="D80" s="61"/>
      <c r="E80" s="61"/>
      <c r="F80" s="61"/>
      <c r="G80" s="61"/>
      <c r="H80" s="62">
        <v>0</v>
      </c>
      <c r="I80" s="62">
        <v>344000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93">
        <v>0</v>
      </c>
      <c r="T80" s="93">
        <v>0</v>
      </c>
      <c r="U80" s="93">
        <v>0</v>
      </c>
    </row>
    <row r="81" spans="1:21" ht="15" customHeight="1" outlineLevel="1">
      <c r="A81" s="55" t="s">
        <v>239</v>
      </c>
      <c r="B81" s="56" t="s">
        <v>240</v>
      </c>
      <c r="C81" s="57"/>
      <c r="D81" s="57"/>
      <c r="E81" s="57"/>
      <c r="F81" s="57"/>
      <c r="G81" s="57"/>
      <c r="H81" s="58">
        <v>0</v>
      </c>
      <c r="I81" s="58">
        <f>SUM(I82:I84)</f>
        <v>170009100</v>
      </c>
      <c r="J81" s="58">
        <f aca="true" t="shared" si="15" ref="J81:Q81">J82+J83+J84</f>
        <v>8615900</v>
      </c>
      <c r="K81" s="58">
        <f t="shared" si="15"/>
        <v>8615900</v>
      </c>
      <c r="L81" s="58">
        <f t="shared" si="15"/>
        <v>8615900</v>
      </c>
      <c r="M81" s="58">
        <f t="shared" si="15"/>
        <v>8615900</v>
      </c>
      <c r="N81" s="58">
        <f t="shared" si="15"/>
        <v>8615900</v>
      </c>
      <c r="O81" s="58">
        <f t="shared" si="15"/>
        <v>8615900</v>
      </c>
      <c r="P81" s="58">
        <f t="shared" si="15"/>
        <v>8615900</v>
      </c>
      <c r="Q81" s="58">
        <f t="shared" si="15"/>
        <v>52615900</v>
      </c>
      <c r="R81" s="58">
        <f>SUM(R82:R84)</f>
        <v>160424328.05</v>
      </c>
      <c r="S81" s="93">
        <v>0</v>
      </c>
      <c r="T81" s="93">
        <v>0</v>
      </c>
      <c r="U81" s="93">
        <v>42349368.8</v>
      </c>
    </row>
    <row r="82" spans="1:21" ht="15" outlineLevel="2">
      <c r="A82" s="59" t="s">
        <v>217</v>
      </c>
      <c r="B82" s="60" t="s">
        <v>472</v>
      </c>
      <c r="C82" s="61"/>
      <c r="D82" s="61"/>
      <c r="E82" s="61"/>
      <c r="F82" s="61"/>
      <c r="G82" s="61"/>
      <c r="H82" s="62">
        <v>0</v>
      </c>
      <c r="I82" s="62">
        <v>8615900</v>
      </c>
      <c r="J82" s="62">
        <v>8615900</v>
      </c>
      <c r="K82" s="62">
        <v>8615900</v>
      </c>
      <c r="L82" s="62">
        <v>8615900</v>
      </c>
      <c r="M82" s="62">
        <v>8615900</v>
      </c>
      <c r="N82" s="62">
        <v>8615900</v>
      </c>
      <c r="O82" s="62">
        <v>8615900</v>
      </c>
      <c r="P82" s="62">
        <v>8615900</v>
      </c>
      <c r="Q82" s="62">
        <v>8615900</v>
      </c>
      <c r="R82" s="62">
        <v>0</v>
      </c>
      <c r="S82" s="93">
        <v>0</v>
      </c>
      <c r="T82" s="93">
        <v>0</v>
      </c>
      <c r="U82" s="93">
        <v>0</v>
      </c>
    </row>
    <row r="83" spans="1:21" ht="25.5" outlineLevel="2">
      <c r="A83" s="59" t="s">
        <v>247</v>
      </c>
      <c r="B83" s="60" t="s">
        <v>473</v>
      </c>
      <c r="C83" s="61"/>
      <c r="D83" s="61"/>
      <c r="E83" s="61"/>
      <c r="F83" s="61"/>
      <c r="G83" s="61"/>
      <c r="H83" s="62">
        <v>0</v>
      </c>
      <c r="I83" s="62">
        <v>161393200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44000000</v>
      </c>
      <c r="R83" s="62">
        <v>160424328.05</v>
      </c>
      <c r="S83" s="93">
        <v>0</v>
      </c>
      <c r="T83" s="93">
        <v>0</v>
      </c>
      <c r="U83" s="93">
        <v>42349368.8</v>
      </c>
    </row>
    <row r="84" spans="1:21" ht="25.5" outlineLevel="2">
      <c r="A84" s="59" t="s">
        <v>247</v>
      </c>
      <c r="B84" s="60" t="s">
        <v>248</v>
      </c>
      <c r="C84" s="61"/>
      <c r="D84" s="61"/>
      <c r="E84" s="61"/>
      <c r="F84" s="61"/>
      <c r="G84" s="61"/>
      <c r="H84" s="62">
        <v>0</v>
      </c>
      <c r="I84" s="62"/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93">
        <v>0</v>
      </c>
      <c r="T84" s="93">
        <v>0</v>
      </c>
      <c r="U84" s="93">
        <v>0</v>
      </c>
    </row>
    <row r="85" spans="1:21" ht="25.5">
      <c r="A85" s="50" t="s">
        <v>249</v>
      </c>
      <c r="B85" s="51" t="s">
        <v>250</v>
      </c>
      <c r="C85" s="52"/>
      <c r="D85" s="52"/>
      <c r="E85" s="52"/>
      <c r="F85" s="52"/>
      <c r="G85" s="52"/>
      <c r="H85" s="53">
        <v>0</v>
      </c>
      <c r="I85" s="53">
        <f>SUM(I86:I87)</f>
        <v>2548000</v>
      </c>
      <c r="J85" s="53">
        <f aca="true" t="shared" si="16" ref="J85:R85">J86+J87</f>
        <v>0</v>
      </c>
      <c r="K85" s="53">
        <f t="shared" si="16"/>
        <v>0</v>
      </c>
      <c r="L85" s="53">
        <f t="shared" si="16"/>
        <v>0</v>
      </c>
      <c r="M85" s="53">
        <f t="shared" si="16"/>
        <v>0</v>
      </c>
      <c r="N85" s="53">
        <f t="shared" si="16"/>
        <v>0</v>
      </c>
      <c r="O85" s="53">
        <f t="shared" si="16"/>
        <v>0</v>
      </c>
      <c r="P85" s="53">
        <f t="shared" si="16"/>
        <v>0</v>
      </c>
      <c r="Q85" s="53">
        <f t="shared" si="16"/>
        <v>0</v>
      </c>
      <c r="R85" s="53">
        <f t="shared" si="16"/>
        <v>2421400</v>
      </c>
      <c r="S85" s="93">
        <v>0</v>
      </c>
      <c r="T85" s="93">
        <v>0</v>
      </c>
      <c r="U85" s="93">
        <v>0</v>
      </c>
    </row>
    <row r="86" spans="1:21" ht="38.25" outlineLevel="2">
      <c r="A86" s="59" t="s">
        <v>474</v>
      </c>
      <c r="B86" s="60" t="s">
        <v>475</v>
      </c>
      <c r="C86" s="61"/>
      <c r="D86" s="61"/>
      <c r="E86" s="61"/>
      <c r="F86" s="61"/>
      <c r="G86" s="61"/>
      <c r="H86" s="62">
        <v>0</v>
      </c>
      <c r="I86" s="62">
        <v>174600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48000</v>
      </c>
      <c r="S86" s="93">
        <v>0</v>
      </c>
      <c r="T86" s="93">
        <v>0</v>
      </c>
      <c r="U86" s="93">
        <v>0</v>
      </c>
    </row>
    <row r="87" spans="1:21" ht="38.25" outlineLevel="2">
      <c r="A87" s="59" t="s">
        <v>474</v>
      </c>
      <c r="B87" s="60" t="s">
        <v>476</v>
      </c>
      <c r="C87" s="61"/>
      <c r="D87" s="61"/>
      <c r="E87" s="61"/>
      <c r="F87" s="61"/>
      <c r="G87" s="61"/>
      <c r="H87" s="62">
        <v>0</v>
      </c>
      <c r="I87" s="62">
        <v>2373400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2373400</v>
      </c>
      <c r="S87" s="93">
        <v>0</v>
      </c>
      <c r="T87" s="93">
        <v>0</v>
      </c>
      <c r="U87" s="93">
        <v>0</v>
      </c>
    </row>
    <row r="88" spans="1:21" ht="15">
      <c r="A88" s="50" t="s">
        <v>255</v>
      </c>
      <c r="B88" s="51" t="s">
        <v>256</v>
      </c>
      <c r="C88" s="52"/>
      <c r="D88" s="52"/>
      <c r="E88" s="52"/>
      <c r="F88" s="52"/>
      <c r="G88" s="52"/>
      <c r="H88" s="53">
        <v>0</v>
      </c>
      <c r="I88" s="53">
        <f>I89+I91</f>
        <v>8835100</v>
      </c>
      <c r="J88" s="53">
        <f aca="true" t="shared" si="17" ref="J88:Q88">J89+J91</f>
        <v>0</v>
      </c>
      <c r="K88" s="53">
        <f t="shared" si="17"/>
        <v>0</v>
      </c>
      <c r="L88" s="53">
        <f t="shared" si="17"/>
        <v>0</v>
      </c>
      <c r="M88" s="53">
        <f t="shared" si="17"/>
        <v>0</v>
      </c>
      <c r="N88" s="53">
        <f t="shared" si="17"/>
        <v>0</v>
      </c>
      <c r="O88" s="53">
        <f t="shared" si="17"/>
        <v>0</v>
      </c>
      <c r="P88" s="53">
        <f t="shared" si="17"/>
        <v>0</v>
      </c>
      <c r="Q88" s="53">
        <f t="shared" si="17"/>
        <v>4024000</v>
      </c>
      <c r="R88" s="53">
        <f>R89+R91</f>
        <v>5126367.23</v>
      </c>
      <c r="S88" s="93">
        <v>0</v>
      </c>
      <c r="T88" s="93">
        <v>0</v>
      </c>
      <c r="U88" s="93">
        <v>4858373.25</v>
      </c>
    </row>
    <row r="89" spans="1:21" ht="15" outlineLevel="1">
      <c r="A89" s="55" t="s">
        <v>261</v>
      </c>
      <c r="B89" s="56" t="s">
        <v>262</v>
      </c>
      <c r="C89" s="57"/>
      <c r="D89" s="57"/>
      <c r="E89" s="57"/>
      <c r="F89" s="57"/>
      <c r="G89" s="57"/>
      <c r="H89" s="58">
        <v>0</v>
      </c>
      <c r="I89" s="58">
        <f>I90</f>
        <v>8727100</v>
      </c>
      <c r="J89" s="58">
        <f aca="true" t="shared" si="18" ref="J89:Q89">J90</f>
        <v>0</v>
      </c>
      <c r="K89" s="58">
        <f t="shared" si="18"/>
        <v>0</v>
      </c>
      <c r="L89" s="58">
        <f t="shared" si="18"/>
        <v>0</v>
      </c>
      <c r="M89" s="58">
        <f t="shared" si="18"/>
        <v>0</v>
      </c>
      <c r="N89" s="58">
        <f t="shared" si="18"/>
        <v>0</v>
      </c>
      <c r="O89" s="58">
        <f t="shared" si="18"/>
        <v>0</v>
      </c>
      <c r="P89" s="58">
        <f t="shared" si="18"/>
        <v>0</v>
      </c>
      <c r="Q89" s="58">
        <f t="shared" si="18"/>
        <v>3970000</v>
      </c>
      <c r="R89" s="58">
        <f>R90</f>
        <v>5018367.23</v>
      </c>
      <c r="S89" s="93">
        <v>0</v>
      </c>
      <c r="T89" s="93">
        <v>0</v>
      </c>
      <c r="U89" s="93">
        <v>2858198.23</v>
      </c>
    </row>
    <row r="90" spans="1:21" ht="38.25" outlineLevel="2">
      <c r="A90" s="59" t="s">
        <v>477</v>
      </c>
      <c r="B90" s="60" t="s">
        <v>478</v>
      </c>
      <c r="C90" s="61"/>
      <c r="D90" s="61"/>
      <c r="E90" s="61"/>
      <c r="F90" s="61"/>
      <c r="G90" s="61"/>
      <c r="H90" s="62">
        <v>0</v>
      </c>
      <c r="I90" s="62">
        <v>8727100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3970000</v>
      </c>
      <c r="R90" s="62">
        <v>5018367.23</v>
      </c>
      <c r="S90" s="93">
        <v>0</v>
      </c>
      <c r="T90" s="93">
        <v>0</v>
      </c>
      <c r="U90" s="93">
        <v>2858198.23</v>
      </c>
    </row>
    <row r="91" spans="1:21" ht="15" outlineLevel="1">
      <c r="A91" s="55" t="s">
        <v>273</v>
      </c>
      <c r="B91" s="56" t="s">
        <v>274</v>
      </c>
      <c r="C91" s="57"/>
      <c r="D91" s="57"/>
      <c r="E91" s="57"/>
      <c r="F91" s="57"/>
      <c r="G91" s="57"/>
      <c r="H91" s="58">
        <v>0</v>
      </c>
      <c r="I91" s="58">
        <f>I92</f>
        <v>108000</v>
      </c>
      <c r="J91" s="58">
        <f aca="true" t="shared" si="19" ref="J91:Q91">J92</f>
        <v>0</v>
      </c>
      <c r="K91" s="58">
        <f t="shared" si="19"/>
        <v>0</v>
      </c>
      <c r="L91" s="58">
        <f t="shared" si="19"/>
        <v>0</v>
      </c>
      <c r="M91" s="58">
        <f t="shared" si="19"/>
        <v>0</v>
      </c>
      <c r="N91" s="58">
        <f t="shared" si="19"/>
        <v>0</v>
      </c>
      <c r="O91" s="58">
        <f t="shared" si="19"/>
        <v>0</v>
      </c>
      <c r="P91" s="58">
        <f t="shared" si="19"/>
        <v>0</v>
      </c>
      <c r="Q91" s="58">
        <f t="shared" si="19"/>
        <v>54000</v>
      </c>
      <c r="R91" s="58">
        <f>R92</f>
        <v>108000</v>
      </c>
      <c r="S91" s="93">
        <v>0</v>
      </c>
      <c r="T91" s="93">
        <v>0</v>
      </c>
      <c r="U91" s="93">
        <v>54000</v>
      </c>
    </row>
    <row r="92" spans="1:21" ht="15" outlineLevel="2">
      <c r="A92" s="59" t="s">
        <v>479</v>
      </c>
      <c r="B92" s="60" t="s">
        <v>480</v>
      </c>
      <c r="C92" s="61"/>
      <c r="D92" s="61"/>
      <c r="E92" s="61"/>
      <c r="F92" s="61"/>
      <c r="G92" s="61"/>
      <c r="H92" s="62">
        <v>0</v>
      </c>
      <c r="I92" s="62">
        <v>108000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54000</v>
      </c>
      <c r="R92" s="62">
        <v>108000</v>
      </c>
      <c r="S92" s="93">
        <v>0</v>
      </c>
      <c r="T92" s="93">
        <v>0</v>
      </c>
      <c r="U92" s="93">
        <v>54000</v>
      </c>
    </row>
    <row r="93" spans="1:21" ht="25.5">
      <c r="A93" s="50" t="s">
        <v>346</v>
      </c>
      <c r="B93" s="51" t="s">
        <v>347</v>
      </c>
      <c r="C93" s="52"/>
      <c r="D93" s="52"/>
      <c r="E93" s="52"/>
      <c r="F93" s="52"/>
      <c r="G93" s="52"/>
      <c r="H93" s="53">
        <v>0</v>
      </c>
      <c r="I93" s="53">
        <f>I94</f>
        <v>1150861.18</v>
      </c>
      <c r="J93" s="53">
        <f aca="true" t="shared" si="20" ref="J93:R93">J94</f>
        <v>0</v>
      </c>
      <c r="K93" s="53">
        <f t="shared" si="20"/>
        <v>0</v>
      </c>
      <c r="L93" s="53">
        <f t="shared" si="20"/>
        <v>0</v>
      </c>
      <c r="M93" s="53">
        <f t="shared" si="20"/>
        <v>0</v>
      </c>
      <c r="N93" s="53">
        <f t="shared" si="20"/>
        <v>0</v>
      </c>
      <c r="O93" s="53">
        <f t="shared" si="20"/>
        <v>0</v>
      </c>
      <c r="P93" s="53">
        <f t="shared" si="20"/>
        <v>0</v>
      </c>
      <c r="Q93" s="53">
        <f t="shared" si="20"/>
        <v>7070707.07</v>
      </c>
      <c r="R93" s="53">
        <f t="shared" si="20"/>
        <v>985705.12</v>
      </c>
      <c r="S93" s="93">
        <v>0</v>
      </c>
      <c r="T93" s="93">
        <v>0</v>
      </c>
      <c r="U93" s="93">
        <v>7070707.07</v>
      </c>
    </row>
    <row r="94" spans="1:21" ht="17.25" customHeight="1" outlineLevel="2">
      <c r="A94" s="59" t="s">
        <v>348</v>
      </c>
      <c r="B94" s="60" t="s">
        <v>351</v>
      </c>
      <c r="C94" s="61"/>
      <c r="D94" s="61"/>
      <c r="E94" s="61"/>
      <c r="F94" s="61"/>
      <c r="G94" s="61"/>
      <c r="H94" s="62">
        <v>0</v>
      </c>
      <c r="I94" s="62">
        <v>1150861.18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7070707.07</v>
      </c>
      <c r="R94" s="62">
        <v>985705.12</v>
      </c>
      <c r="S94" s="93">
        <v>0</v>
      </c>
      <c r="T94" s="93">
        <v>0</v>
      </c>
      <c r="U94" s="93">
        <v>7070707.07</v>
      </c>
    </row>
    <row r="95" spans="1:21" ht="15" hidden="1">
      <c r="A95" s="50" t="s">
        <v>352</v>
      </c>
      <c r="B95" s="51" t="s">
        <v>353</v>
      </c>
      <c r="C95" s="52"/>
      <c r="D95" s="52"/>
      <c r="E95" s="52"/>
      <c r="F95" s="52"/>
      <c r="G95" s="52"/>
      <c r="H95" s="53">
        <v>0</v>
      </c>
      <c r="I95" s="53">
        <f>I96</f>
        <v>8459826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93">
        <v>0</v>
      </c>
      <c r="T95" s="93">
        <v>0</v>
      </c>
      <c r="U95" s="93">
        <v>0</v>
      </c>
    </row>
    <row r="96" spans="1:21" ht="25.5" hidden="1" outlineLevel="2">
      <c r="A96" s="59" t="s">
        <v>375</v>
      </c>
      <c r="B96" s="60" t="s">
        <v>481</v>
      </c>
      <c r="C96" s="61"/>
      <c r="D96" s="61"/>
      <c r="E96" s="61"/>
      <c r="F96" s="61"/>
      <c r="G96" s="61"/>
      <c r="H96" s="62">
        <v>0</v>
      </c>
      <c r="I96" s="62">
        <v>8459826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93">
        <v>0</v>
      </c>
      <c r="T96" s="93">
        <v>0</v>
      </c>
      <c r="U96" s="93">
        <v>0</v>
      </c>
    </row>
    <row r="97" spans="1:21" ht="15" hidden="1">
      <c r="A97" s="99" t="s">
        <v>390</v>
      </c>
      <c r="B97" s="100"/>
      <c r="C97" s="100"/>
      <c r="D97" s="100"/>
      <c r="E97" s="100"/>
      <c r="F97" s="100"/>
      <c r="G97" s="100"/>
      <c r="H97" s="101">
        <v>0</v>
      </c>
      <c r="I97" s="101">
        <f aca="true" t="shared" si="21" ref="I97:R97">I7+I33++I38+I51+I68+I85+I88+I93+I95</f>
        <v>1383235758.5000002</v>
      </c>
      <c r="J97" s="101" t="e">
        <f t="shared" si="21"/>
        <v>#REF!</v>
      </c>
      <c r="K97" s="101" t="e">
        <f t="shared" si="21"/>
        <v>#REF!</v>
      </c>
      <c r="L97" s="101" t="e">
        <f t="shared" si="21"/>
        <v>#REF!</v>
      </c>
      <c r="M97" s="101" t="e">
        <f t="shared" si="21"/>
        <v>#REF!</v>
      </c>
      <c r="N97" s="101" t="e">
        <f t="shared" si="21"/>
        <v>#REF!</v>
      </c>
      <c r="O97" s="101" t="e">
        <f t="shared" si="21"/>
        <v>#REF!</v>
      </c>
      <c r="P97" s="101" t="e">
        <f t="shared" si="21"/>
        <v>#REF!</v>
      </c>
      <c r="Q97" s="101" t="e">
        <f t="shared" si="21"/>
        <v>#REF!</v>
      </c>
      <c r="R97" s="101">
        <f t="shared" si="21"/>
        <v>965479448.9900001</v>
      </c>
      <c r="S97" s="102">
        <v>0</v>
      </c>
      <c r="T97" s="102">
        <v>0</v>
      </c>
      <c r="U97" s="102">
        <v>691197518.39</v>
      </c>
    </row>
    <row r="98" spans="1:21" ht="15" hidden="1">
      <c r="A98" s="3"/>
      <c r="B98" s="7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 t="s">
        <v>5</v>
      </c>
      <c r="R98" s="3"/>
      <c r="S98" s="82"/>
      <c r="T98" s="82"/>
      <c r="U98" s="82" t="s">
        <v>5</v>
      </c>
    </row>
    <row r="99" spans="9:18" ht="15" hidden="1">
      <c r="I99" s="105">
        <v>1354548919.73</v>
      </c>
      <c r="J99" s="105" t="e">
        <f aca="true" t="shared" si="22" ref="J99:R99">J97-J95</f>
        <v>#REF!</v>
      </c>
      <c r="K99" s="105" t="e">
        <f t="shared" si="22"/>
        <v>#REF!</v>
      </c>
      <c r="L99" s="105" t="e">
        <f t="shared" si="22"/>
        <v>#REF!</v>
      </c>
      <c r="M99" s="105" t="e">
        <f t="shared" si="22"/>
        <v>#REF!</v>
      </c>
      <c r="N99" s="105" t="e">
        <f t="shared" si="22"/>
        <v>#REF!</v>
      </c>
      <c r="O99" s="105" t="e">
        <f t="shared" si="22"/>
        <v>#REF!</v>
      </c>
      <c r="P99" s="105" t="e">
        <f t="shared" si="22"/>
        <v>#REF!</v>
      </c>
      <c r="Q99" s="105" t="e">
        <f t="shared" si="22"/>
        <v>#REF!</v>
      </c>
      <c r="R99" s="105">
        <f t="shared" si="22"/>
        <v>965479448.9900001</v>
      </c>
    </row>
    <row r="100" ht="15" hidden="1">
      <c r="I100" s="77">
        <f>I99-I97</f>
        <v>-28686838.77000022</v>
      </c>
    </row>
    <row r="101" ht="15" hidden="1"/>
    <row r="102" spans="1:21" ht="15">
      <c r="A102" s="78" t="s">
        <v>390</v>
      </c>
      <c r="B102" s="79"/>
      <c r="C102" s="79"/>
      <c r="D102" s="79"/>
      <c r="E102" s="79"/>
      <c r="F102" s="79"/>
      <c r="G102" s="79"/>
      <c r="H102" s="80"/>
      <c r="I102" s="106">
        <f>I97-I95</f>
        <v>1374775932.5000002</v>
      </c>
      <c r="J102" s="106" t="e">
        <f aca="true" t="shared" si="23" ref="J102:U102">J97-J95</f>
        <v>#REF!</v>
      </c>
      <c r="K102" s="106" t="e">
        <f t="shared" si="23"/>
        <v>#REF!</v>
      </c>
      <c r="L102" s="106" t="e">
        <f t="shared" si="23"/>
        <v>#REF!</v>
      </c>
      <c r="M102" s="106" t="e">
        <f t="shared" si="23"/>
        <v>#REF!</v>
      </c>
      <c r="N102" s="106" t="e">
        <f t="shared" si="23"/>
        <v>#REF!</v>
      </c>
      <c r="O102" s="106" t="e">
        <f t="shared" si="23"/>
        <v>#REF!</v>
      </c>
      <c r="P102" s="106" t="e">
        <f t="shared" si="23"/>
        <v>#REF!</v>
      </c>
      <c r="Q102" s="106" t="e">
        <f t="shared" si="23"/>
        <v>#REF!</v>
      </c>
      <c r="R102" s="106">
        <f t="shared" si="23"/>
        <v>965479448.9900001</v>
      </c>
      <c r="S102" s="105">
        <f t="shared" si="23"/>
        <v>0</v>
      </c>
      <c r="T102" s="105">
        <f t="shared" si="23"/>
        <v>0</v>
      </c>
      <c r="U102" s="105">
        <f t="shared" si="23"/>
        <v>691197518.39</v>
      </c>
    </row>
  </sheetData>
  <sheetProtection/>
  <mergeCells count="25">
    <mergeCell ref="T5:T6"/>
    <mergeCell ref="A97:G97"/>
    <mergeCell ref="A102:G102"/>
    <mergeCell ref="M5:M6"/>
    <mergeCell ref="N5:N6"/>
    <mergeCell ref="O5:O6"/>
    <mergeCell ref="P5:P6"/>
    <mergeCell ref="R5:R6"/>
    <mergeCell ref="S5:S6"/>
    <mergeCell ref="G5:G6"/>
    <mergeCell ref="H5:H6"/>
    <mergeCell ref="I5:I6"/>
    <mergeCell ref="J5:J6"/>
    <mergeCell ref="K5:K6"/>
    <mergeCell ref="L5:L6"/>
    <mergeCell ref="A1:I1"/>
    <mergeCell ref="A2:U2"/>
    <mergeCell ref="A3:U3"/>
    <mergeCell ref="A4:U4"/>
    <mergeCell ref="A5:A6"/>
    <mergeCell ref="B5:B6"/>
    <mergeCell ref="C5:C6"/>
    <mergeCell ref="D5:D6"/>
    <mergeCell ref="E5:E6"/>
    <mergeCell ref="F5:F6"/>
  </mergeCells>
  <printOptions/>
  <pageMargins left="0.5905511811023623" right="0.3937007874015748" top="0.3937007874015748" bottom="0.3937007874015748" header="0.31496062992125984" footer="0.31496062992125984"/>
  <pageSetup fitToHeight="3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PageLayoutView="0" workbookViewId="0" topLeftCell="A24">
      <selection activeCell="A49" sqref="A49"/>
    </sheetView>
  </sheetViews>
  <sheetFormatPr defaultColWidth="9.140625" defaultRowHeight="15" outlineLevelRow="2"/>
  <cols>
    <col min="1" max="1" width="60.00390625" style="103" customWidth="1"/>
    <col min="2" max="2" width="13.57421875" style="103" customWidth="1"/>
    <col min="3" max="8" width="9.140625" style="103" hidden="1" customWidth="1"/>
    <col min="9" max="9" width="19.421875" style="103" customWidth="1"/>
    <col min="10" max="10" width="16.8515625" style="103" customWidth="1"/>
    <col min="11" max="16384" width="9.140625" style="83" customWidth="1"/>
  </cols>
  <sheetData>
    <row r="2" spans="1:10" ht="15.75" customHeight="1">
      <c r="A2" s="107" t="s">
        <v>482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5.75" customHeight="1">
      <c r="A3" s="109" t="s">
        <v>483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2.75" customHeight="1">
      <c r="A4" s="111" t="s">
        <v>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6.25" customHeight="1">
      <c r="A5" s="12" t="s">
        <v>3</v>
      </c>
      <c r="B5" s="113" t="s">
        <v>4</v>
      </c>
      <c r="C5" s="14" t="s">
        <v>5</v>
      </c>
      <c r="D5" s="15" t="s">
        <v>5</v>
      </c>
      <c r="E5" s="16" t="s">
        <v>5</v>
      </c>
      <c r="F5" s="17" t="s">
        <v>5</v>
      </c>
      <c r="G5" s="18" t="s">
        <v>5</v>
      </c>
      <c r="H5" s="19" t="s">
        <v>5</v>
      </c>
      <c r="I5" s="20" t="s">
        <v>6</v>
      </c>
      <c r="J5" s="29" t="s">
        <v>7</v>
      </c>
    </row>
    <row r="6" spans="1:10" ht="15">
      <c r="A6" s="32"/>
      <c r="B6" s="114"/>
      <c r="C6" s="34"/>
      <c r="D6" s="35"/>
      <c r="E6" s="36"/>
      <c r="F6" s="37"/>
      <c r="G6" s="38"/>
      <c r="H6" s="39"/>
      <c r="I6" s="40"/>
      <c r="J6" s="48"/>
    </row>
    <row r="7" spans="1:10" ht="25.5">
      <c r="A7" s="50" t="s">
        <v>8</v>
      </c>
      <c r="B7" s="52" t="s">
        <v>9</v>
      </c>
      <c r="C7" s="52"/>
      <c r="D7" s="52"/>
      <c r="E7" s="52"/>
      <c r="F7" s="52"/>
      <c r="G7" s="52"/>
      <c r="H7" s="53">
        <v>0</v>
      </c>
      <c r="I7" s="53">
        <f>I8+I11</f>
        <v>188808006.36</v>
      </c>
      <c r="J7" s="53">
        <f>J8+J11</f>
        <v>85534409.64</v>
      </c>
    </row>
    <row r="8" spans="1:10" ht="15" outlineLevel="1">
      <c r="A8" s="59" t="s">
        <v>10</v>
      </c>
      <c r="B8" s="61" t="s">
        <v>11</v>
      </c>
      <c r="C8" s="61"/>
      <c r="D8" s="61"/>
      <c r="E8" s="61"/>
      <c r="F8" s="61"/>
      <c r="G8" s="61"/>
      <c r="H8" s="62">
        <v>0</v>
      </c>
      <c r="I8" s="62">
        <f>SUM(I9:I10)</f>
        <v>173069032.36</v>
      </c>
      <c r="J8" s="62">
        <f>SUM(J9:J10)</f>
        <v>81856453.14</v>
      </c>
    </row>
    <row r="9" spans="1:10" ht="51" outlineLevel="2">
      <c r="A9" s="59" t="s">
        <v>407</v>
      </c>
      <c r="B9" s="61" t="s">
        <v>34</v>
      </c>
      <c r="C9" s="61"/>
      <c r="D9" s="61"/>
      <c r="E9" s="61"/>
      <c r="F9" s="61"/>
      <c r="G9" s="61"/>
      <c r="H9" s="62">
        <v>0</v>
      </c>
      <c r="I9" s="62">
        <v>172284547.36</v>
      </c>
      <c r="J9" s="97">
        <v>81856453.14</v>
      </c>
    </row>
    <row r="10" spans="1:10" ht="38.25" outlineLevel="2">
      <c r="A10" s="115" t="s">
        <v>22</v>
      </c>
      <c r="B10" s="116" t="s">
        <v>23</v>
      </c>
      <c r="C10" s="61"/>
      <c r="D10" s="61"/>
      <c r="E10" s="61"/>
      <c r="F10" s="61"/>
      <c r="G10" s="61"/>
      <c r="H10" s="62"/>
      <c r="I10" s="62">
        <v>784485</v>
      </c>
      <c r="J10" s="62">
        <v>0</v>
      </c>
    </row>
    <row r="11" spans="1:10" ht="15" outlineLevel="1">
      <c r="A11" s="59" t="s">
        <v>35</v>
      </c>
      <c r="B11" s="61" t="s">
        <v>36</v>
      </c>
      <c r="C11" s="61"/>
      <c r="D11" s="61"/>
      <c r="E11" s="61"/>
      <c r="F11" s="61"/>
      <c r="G11" s="61"/>
      <c r="H11" s="62">
        <v>0</v>
      </c>
      <c r="I11" s="62">
        <f>SUM(I12:I13)</f>
        <v>15738974</v>
      </c>
      <c r="J11" s="62">
        <f>SUM(J12:J13)</f>
        <v>3677956.5</v>
      </c>
    </row>
    <row r="12" spans="1:10" ht="38.25" outlineLevel="2">
      <c r="A12" s="59" t="s">
        <v>410</v>
      </c>
      <c r="B12" s="61" t="s">
        <v>411</v>
      </c>
      <c r="C12" s="61"/>
      <c r="D12" s="61"/>
      <c r="E12" s="61"/>
      <c r="F12" s="61"/>
      <c r="G12" s="61"/>
      <c r="H12" s="62">
        <v>0</v>
      </c>
      <c r="I12" s="62">
        <v>13555700</v>
      </c>
      <c r="J12" s="62">
        <v>3601006.5</v>
      </c>
    </row>
    <row r="13" spans="1:10" ht="38.25" outlineLevel="2">
      <c r="A13" s="59" t="s">
        <v>415</v>
      </c>
      <c r="B13" s="61" t="s">
        <v>416</v>
      </c>
      <c r="C13" s="61"/>
      <c r="D13" s="61"/>
      <c r="E13" s="61"/>
      <c r="F13" s="61"/>
      <c r="G13" s="61"/>
      <c r="H13" s="62">
        <v>0</v>
      </c>
      <c r="I13" s="62">
        <v>2183274</v>
      </c>
      <c r="J13" s="62">
        <v>76950</v>
      </c>
    </row>
    <row r="14" spans="1:10" ht="25.5">
      <c r="A14" s="50" t="s">
        <v>113</v>
      </c>
      <c r="B14" s="52" t="s">
        <v>114</v>
      </c>
      <c r="C14" s="52"/>
      <c r="D14" s="52"/>
      <c r="E14" s="52"/>
      <c r="F14" s="52"/>
      <c r="G14" s="52"/>
      <c r="H14" s="53">
        <v>0</v>
      </c>
      <c r="I14" s="53">
        <f>I15+I17</f>
        <v>6197400</v>
      </c>
      <c r="J14" s="53">
        <f>J15+J17</f>
        <v>6197400</v>
      </c>
    </row>
    <row r="15" spans="1:10" ht="25.5" outlineLevel="1">
      <c r="A15" s="59" t="s">
        <v>123</v>
      </c>
      <c r="B15" s="61" t="s">
        <v>124</v>
      </c>
      <c r="C15" s="61"/>
      <c r="D15" s="61"/>
      <c r="E15" s="61"/>
      <c r="F15" s="61"/>
      <c r="G15" s="61"/>
      <c r="H15" s="62">
        <v>0</v>
      </c>
      <c r="I15" s="62">
        <f>I16</f>
        <v>4211000</v>
      </c>
      <c r="J15" s="62">
        <f>J16</f>
        <v>4211000</v>
      </c>
    </row>
    <row r="16" spans="1:10" ht="38.25" outlineLevel="2">
      <c r="A16" s="59" t="s">
        <v>128</v>
      </c>
      <c r="B16" s="61" t="s">
        <v>129</v>
      </c>
      <c r="C16" s="61"/>
      <c r="D16" s="61"/>
      <c r="E16" s="61"/>
      <c r="F16" s="61"/>
      <c r="G16" s="61"/>
      <c r="H16" s="62">
        <v>0</v>
      </c>
      <c r="I16" s="62">
        <v>4211000</v>
      </c>
      <c r="J16" s="62">
        <v>4211000</v>
      </c>
    </row>
    <row r="17" spans="1:10" ht="25.5" outlineLevel="2">
      <c r="A17" s="115" t="s">
        <v>141</v>
      </c>
      <c r="B17" s="116" t="s">
        <v>142</v>
      </c>
      <c r="C17" s="61"/>
      <c r="D17" s="61"/>
      <c r="E17" s="61"/>
      <c r="F17" s="61"/>
      <c r="G17" s="61"/>
      <c r="H17" s="62"/>
      <c r="I17" s="62">
        <f>I18</f>
        <v>1986400</v>
      </c>
      <c r="J17" s="62">
        <f>J18</f>
        <v>1986400</v>
      </c>
    </row>
    <row r="18" spans="1:10" ht="38.25" outlineLevel="2">
      <c r="A18" s="115" t="s">
        <v>150</v>
      </c>
      <c r="B18" s="116" t="s">
        <v>484</v>
      </c>
      <c r="C18" s="61"/>
      <c r="D18" s="61"/>
      <c r="E18" s="61"/>
      <c r="F18" s="61"/>
      <c r="G18" s="61"/>
      <c r="H18" s="62"/>
      <c r="I18" s="62">
        <v>1986400</v>
      </c>
      <c r="J18" s="62">
        <v>1986400</v>
      </c>
    </row>
    <row r="19" spans="1:10" ht="25.5">
      <c r="A19" s="50" t="s">
        <v>165</v>
      </c>
      <c r="B19" s="51" t="s">
        <v>166</v>
      </c>
      <c r="C19" s="52"/>
      <c r="D19" s="52"/>
      <c r="E19" s="52"/>
      <c r="F19" s="52"/>
      <c r="G19" s="52"/>
      <c r="H19" s="53">
        <v>0</v>
      </c>
      <c r="I19" s="53">
        <f>I20+I22</f>
        <v>3282541.2</v>
      </c>
      <c r="J19" s="53">
        <f>J20+J22</f>
        <v>2980537.93</v>
      </c>
    </row>
    <row r="20" spans="1:10" ht="15" outlineLevel="1">
      <c r="A20" s="59" t="s">
        <v>167</v>
      </c>
      <c r="B20" s="60" t="s">
        <v>168</v>
      </c>
      <c r="C20" s="61"/>
      <c r="D20" s="61"/>
      <c r="E20" s="61"/>
      <c r="F20" s="61"/>
      <c r="G20" s="61"/>
      <c r="H20" s="62">
        <v>0</v>
      </c>
      <c r="I20" s="62">
        <f>I21</f>
        <v>1112500</v>
      </c>
      <c r="J20" s="62">
        <f>J21</f>
        <v>810496.73</v>
      </c>
    </row>
    <row r="21" spans="1:10" ht="25.5" outlineLevel="2">
      <c r="A21" s="59" t="s">
        <v>485</v>
      </c>
      <c r="B21" s="60" t="s">
        <v>486</v>
      </c>
      <c r="C21" s="61"/>
      <c r="D21" s="61"/>
      <c r="E21" s="61"/>
      <c r="F21" s="61"/>
      <c r="G21" s="61"/>
      <c r="H21" s="62">
        <v>0</v>
      </c>
      <c r="I21" s="62">
        <v>1112500</v>
      </c>
      <c r="J21" s="62">
        <v>810496.73</v>
      </c>
    </row>
    <row r="22" spans="1:10" ht="25.5" outlineLevel="1">
      <c r="A22" s="59" t="s">
        <v>179</v>
      </c>
      <c r="B22" s="60" t="s">
        <v>180</v>
      </c>
      <c r="C22" s="61"/>
      <c r="D22" s="61"/>
      <c r="E22" s="61"/>
      <c r="F22" s="61"/>
      <c r="G22" s="61"/>
      <c r="H22" s="62">
        <v>0</v>
      </c>
      <c r="I22" s="62">
        <f>I23</f>
        <v>2170041.2</v>
      </c>
      <c r="J22" s="62">
        <f>J23</f>
        <v>2170041.2</v>
      </c>
    </row>
    <row r="23" spans="1:10" ht="15" outlineLevel="2">
      <c r="A23" s="59" t="s">
        <v>181</v>
      </c>
      <c r="B23" s="60" t="s">
        <v>182</v>
      </c>
      <c r="C23" s="61"/>
      <c r="D23" s="61"/>
      <c r="E23" s="61"/>
      <c r="F23" s="61"/>
      <c r="G23" s="61"/>
      <c r="H23" s="62">
        <v>0</v>
      </c>
      <c r="I23" s="62">
        <v>2170041.2</v>
      </c>
      <c r="J23" s="62">
        <v>2170041.2</v>
      </c>
    </row>
    <row r="24" spans="1:10" ht="25.5" outlineLevel="2">
      <c r="A24" s="50" t="s">
        <v>203</v>
      </c>
      <c r="B24" s="51" t="s">
        <v>204</v>
      </c>
      <c r="C24" s="52"/>
      <c r="D24" s="52"/>
      <c r="E24" s="52"/>
      <c r="F24" s="52"/>
      <c r="G24" s="52"/>
      <c r="H24" s="53"/>
      <c r="I24" s="53">
        <f>I25</f>
        <v>229425703.73000002</v>
      </c>
      <c r="J24" s="53">
        <f>J25</f>
        <v>37170015.08</v>
      </c>
    </row>
    <row r="25" spans="1:10" ht="25.5" outlineLevel="2">
      <c r="A25" s="59" t="s">
        <v>487</v>
      </c>
      <c r="B25" s="60" t="s">
        <v>240</v>
      </c>
      <c r="C25" s="61"/>
      <c r="D25" s="61"/>
      <c r="E25" s="61"/>
      <c r="F25" s="61"/>
      <c r="G25" s="61"/>
      <c r="H25" s="62"/>
      <c r="I25" s="62">
        <f>I26+I27</f>
        <v>229425703.73000002</v>
      </c>
      <c r="J25" s="62">
        <f>J26+J27</f>
        <v>37170015.08</v>
      </c>
    </row>
    <row r="26" spans="1:10" ht="76.5" outlineLevel="2">
      <c r="A26" s="59" t="s">
        <v>488</v>
      </c>
      <c r="B26" s="60" t="s">
        <v>489</v>
      </c>
      <c r="C26" s="61"/>
      <c r="D26" s="61"/>
      <c r="E26" s="61"/>
      <c r="F26" s="61"/>
      <c r="G26" s="61"/>
      <c r="H26" s="62"/>
      <c r="I26" s="62">
        <v>120000000</v>
      </c>
      <c r="J26" s="62">
        <v>37170015.08</v>
      </c>
    </row>
    <row r="27" spans="1:10" ht="38.25" outlineLevel="2">
      <c r="A27" s="59" t="s">
        <v>490</v>
      </c>
      <c r="B27" s="60" t="s">
        <v>491</v>
      </c>
      <c r="C27" s="61"/>
      <c r="D27" s="61"/>
      <c r="E27" s="61"/>
      <c r="F27" s="61"/>
      <c r="G27" s="61"/>
      <c r="H27" s="62"/>
      <c r="I27" s="62">
        <v>109425703.73</v>
      </c>
      <c r="J27" s="62">
        <v>0</v>
      </c>
    </row>
    <row r="28" spans="1:10" ht="25.5">
      <c r="A28" s="50" t="s">
        <v>255</v>
      </c>
      <c r="B28" s="51" t="s">
        <v>256</v>
      </c>
      <c r="C28" s="52"/>
      <c r="D28" s="52"/>
      <c r="E28" s="52"/>
      <c r="F28" s="52"/>
      <c r="G28" s="52"/>
      <c r="H28" s="53">
        <v>0</v>
      </c>
      <c r="I28" s="53">
        <v>5220400</v>
      </c>
      <c r="J28" s="53">
        <f>J29</f>
        <v>3087610.24</v>
      </c>
    </row>
    <row r="29" spans="1:10" ht="25.5" outlineLevel="1">
      <c r="A29" s="59" t="s">
        <v>492</v>
      </c>
      <c r="B29" s="60" t="s">
        <v>493</v>
      </c>
      <c r="C29" s="61"/>
      <c r="D29" s="61"/>
      <c r="E29" s="61"/>
      <c r="F29" s="61"/>
      <c r="G29" s="61"/>
      <c r="H29" s="62">
        <v>0</v>
      </c>
      <c r="I29" s="62">
        <v>5220400</v>
      </c>
      <c r="J29" s="62">
        <f>J30</f>
        <v>3087610.24</v>
      </c>
    </row>
    <row r="30" spans="1:10" ht="25.5" outlineLevel="2">
      <c r="A30" s="59" t="s">
        <v>494</v>
      </c>
      <c r="B30" s="60" t="s">
        <v>495</v>
      </c>
      <c r="C30" s="61"/>
      <c r="D30" s="61"/>
      <c r="E30" s="61"/>
      <c r="F30" s="61"/>
      <c r="G30" s="61"/>
      <c r="H30" s="62">
        <v>0</v>
      </c>
      <c r="I30" s="62">
        <v>5220400</v>
      </c>
      <c r="J30" s="62">
        <v>3087610.24</v>
      </c>
    </row>
    <row r="31" spans="1:10" ht="25.5">
      <c r="A31" s="50" t="s">
        <v>346</v>
      </c>
      <c r="B31" s="51" t="s">
        <v>347</v>
      </c>
      <c r="C31" s="52"/>
      <c r="D31" s="52"/>
      <c r="E31" s="52"/>
      <c r="F31" s="52"/>
      <c r="G31" s="52"/>
      <c r="H31" s="53">
        <v>0</v>
      </c>
      <c r="I31" s="53">
        <f>I32</f>
        <v>36827557.71</v>
      </c>
      <c r="J31" s="53">
        <f>J32</f>
        <v>31542563.98</v>
      </c>
    </row>
    <row r="32" spans="1:10" ht="24.75" customHeight="1" outlineLevel="2">
      <c r="A32" s="59" t="s">
        <v>348</v>
      </c>
      <c r="B32" s="60" t="s">
        <v>351</v>
      </c>
      <c r="C32" s="61"/>
      <c r="D32" s="61"/>
      <c r="E32" s="61"/>
      <c r="F32" s="61"/>
      <c r="G32" s="61"/>
      <c r="H32" s="62">
        <v>0</v>
      </c>
      <c r="I32" s="62">
        <v>36827557.71</v>
      </c>
      <c r="J32" s="97">
        <v>31542563.98</v>
      </c>
    </row>
    <row r="33" spans="1:10" ht="15" hidden="1">
      <c r="A33" s="50" t="s">
        <v>352</v>
      </c>
      <c r="B33" s="52" t="s">
        <v>353</v>
      </c>
      <c r="C33" s="52"/>
      <c r="D33" s="52"/>
      <c r="E33" s="52"/>
      <c r="F33" s="52"/>
      <c r="G33" s="52"/>
      <c r="H33" s="53">
        <v>0</v>
      </c>
      <c r="I33" s="53">
        <v>45000</v>
      </c>
      <c r="J33" s="53">
        <v>0</v>
      </c>
    </row>
    <row r="34" spans="1:10" ht="38.25" hidden="1" outlineLevel="2">
      <c r="A34" s="59" t="s">
        <v>496</v>
      </c>
      <c r="B34" s="61" t="s">
        <v>497</v>
      </c>
      <c r="C34" s="61"/>
      <c r="D34" s="61"/>
      <c r="E34" s="61"/>
      <c r="F34" s="61"/>
      <c r="G34" s="61"/>
      <c r="H34" s="62">
        <v>0</v>
      </c>
      <c r="I34" s="62">
        <v>45000</v>
      </c>
      <c r="J34" s="62">
        <v>0</v>
      </c>
    </row>
    <row r="35" spans="1:10" ht="15" hidden="1">
      <c r="A35" s="66" t="s">
        <v>390</v>
      </c>
      <c r="B35" s="67"/>
      <c r="C35" s="67"/>
      <c r="D35" s="67"/>
      <c r="E35" s="67"/>
      <c r="F35" s="67"/>
      <c r="G35" s="67"/>
      <c r="H35" s="68">
        <v>0</v>
      </c>
      <c r="I35" s="68">
        <f>I7+I14+I19+I28+I31+I33</f>
        <v>240380905.27</v>
      </c>
      <c r="J35" s="68">
        <f>J7+J14+J19+J28+J31+J33</f>
        <v>129342521.79</v>
      </c>
    </row>
    <row r="36" spans="1:10" ht="12.75" customHeight="1" hidden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ht="15" hidden="1">
      <c r="I37" s="77">
        <v>248415534.46</v>
      </c>
    </row>
    <row r="38" ht="15" hidden="1"/>
    <row r="39" spans="9:10" ht="15" hidden="1">
      <c r="I39" s="117">
        <f>I37-I35</f>
        <v>8034629.189999998</v>
      </c>
      <c r="J39" s="117">
        <f>J37-J35</f>
        <v>-129342521.79</v>
      </c>
    </row>
    <row r="40" ht="15" hidden="1"/>
    <row r="41" ht="15" hidden="1"/>
    <row r="42" spans="9:10" ht="15" hidden="1">
      <c r="I42" s="105">
        <f>I35-I33</f>
        <v>240335905.27</v>
      </c>
      <c r="J42" s="105">
        <f>J35</f>
        <v>129342521.79</v>
      </c>
    </row>
    <row r="43" ht="15" hidden="1">
      <c r="I43" s="117">
        <f>I37-I42</f>
        <v>8079629.189999998</v>
      </c>
    </row>
    <row r="44" spans="1:10" ht="15">
      <c r="A44" s="78" t="s">
        <v>390</v>
      </c>
      <c r="B44" s="79"/>
      <c r="C44" s="79"/>
      <c r="D44" s="79"/>
      <c r="E44" s="79"/>
      <c r="F44" s="79"/>
      <c r="G44" s="79"/>
      <c r="H44" s="80"/>
      <c r="I44" s="81">
        <f>I7+I14+I19+I24+I28+I31</f>
        <v>469761609</v>
      </c>
      <c r="J44" s="81">
        <f>J7+J14+J19+J24+J28+J31</f>
        <v>166512536.87</v>
      </c>
    </row>
  </sheetData>
  <sheetProtection/>
  <mergeCells count="15">
    <mergeCell ref="H5:H6"/>
    <mergeCell ref="I5:I6"/>
    <mergeCell ref="J5:J6"/>
    <mergeCell ref="A35:G35"/>
    <mergeCell ref="A44:G44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Druzhinina</dc:creator>
  <cp:keywords/>
  <dc:description/>
  <cp:lastModifiedBy>Druzhinina</cp:lastModifiedBy>
  <cp:lastPrinted>2020-10-29T06:36:19Z</cp:lastPrinted>
  <dcterms:created xsi:type="dcterms:W3CDTF">2020-10-29T06:28:12Z</dcterms:created>
  <dcterms:modified xsi:type="dcterms:W3CDTF">2020-10-29T06:42:14Z</dcterms:modified>
  <cp:category/>
  <cp:version/>
  <cp:contentType/>
  <cp:contentStatus/>
</cp:coreProperties>
</file>